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03-2024_1 - SO 101 Chodník" sheetId="2" r:id="rId2"/>
    <sheet name="003-2024_2 - Vedlejší roz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'003-2024_1 - SO 101 Chodník'!$C$91:$K$409</definedName>
    <definedName name="_xlnm.Print_Area" localSheetId="1">'003-2024_1 - SO 101 Chodník'!$C$4:$J$39,'003-2024_1 - SO 101 Chodník'!$C$45:$J$73,'003-2024_1 - SO 101 Chodník'!$C$79:$K$409</definedName>
    <definedName name="_xlnm.Print_Titles" localSheetId="1">'003-2024_1 - SO 101 Chodník'!$91:$91</definedName>
    <definedName name="_xlnm._FilterDatabase" localSheetId="2" hidden="1">'003-2024_2 - Vedlejší roz...'!$C$79:$K$87</definedName>
    <definedName name="_xlnm.Print_Area" localSheetId="2">'003-2024_2 - Vedlejší roz...'!$C$4:$J$39,'003-2024_2 - Vedlejší roz...'!$C$45:$J$61,'003-2024_2 - Vedlejší roz...'!$C$67:$K$87</definedName>
    <definedName name="_xlnm.Print_Titles" localSheetId="2">'003-2024_2 - Vedlejší roz...'!$79:$79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7"/>
  <c r="J76"/>
  <c r="F76"/>
  <c r="F74"/>
  <c r="E72"/>
  <c r="J55"/>
  <c r="F55"/>
  <c r="J54"/>
  <c r="F54"/>
  <c r="F52"/>
  <c r="E50"/>
  <c r="J12"/>
  <c r="J52"/>
  <c r="E7"/>
  <c r="E70"/>
  <c i="2" r="J37"/>
  <c r="J36"/>
  <c i="1" r="AY55"/>
  <c i="2" r="J35"/>
  <c i="1" r="AX55"/>
  <c i="2" r="BI408"/>
  <c r="BH408"/>
  <c r="BG408"/>
  <c r="BF408"/>
  <c r="T408"/>
  <c r="T407"/>
  <c r="T406"/>
  <c r="R408"/>
  <c r="R407"/>
  <c r="R406"/>
  <c r="P408"/>
  <c r="P407"/>
  <c r="P406"/>
  <c r="BI404"/>
  <c r="BH404"/>
  <c r="BG404"/>
  <c r="BF404"/>
  <c r="T404"/>
  <c r="T403"/>
  <c r="R404"/>
  <c r="R403"/>
  <c r="P404"/>
  <c r="P403"/>
  <c r="BI400"/>
  <c r="BH400"/>
  <c r="BG400"/>
  <c r="BF400"/>
  <c r="T400"/>
  <c r="R400"/>
  <c r="P400"/>
  <c r="BI397"/>
  <c r="BH397"/>
  <c r="BG397"/>
  <c r="BF397"/>
  <c r="T397"/>
  <c r="R397"/>
  <c r="P397"/>
  <c r="BI391"/>
  <c r="BH391"/>
  <c r="BG391"/>
  <c r="BF391"/>
  <c r="T391"/>
  <c r="R391"/>
  <c r="P391"/>
  <c r="BI388"/>
  <c r="BH388"/>
  <c r="BG388"/>
  <c r="BF388"/>
  <c r="T388"/>
  <c r="R388"/>
  <c r="P388"/>
  <c r="BI383"/>
  <c r="BH383"/>
  <c r="BG383"/>
  <c r="BF383"/>
  <c r="T383"/>
  <c r="R383"/>
  <c r="P383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5"/>
  <c r="BH345"/>
  <c r="BG345"/>
  <c r="BF345"/>
  <c r="T345"/>
  <c r="R345"/>
  <c r="P345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16"/>
  <c r="BH216"/>
  <c r="BG216"/>
  <c r="BF216"/>
  <c r="T216"/>
  <c r="R216"/>
  <c r="P216"/>
  <c r="BI210"/>
  <c r="BH210"/>
  <c r="BG210"/>
  <c r="BF210"/>
  <c r="T210"/>
  <c r="T209"/>
  <c r="R210"/>
  <c r="R209"/>
  <c r="P210"/>
  <c r="P209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T194"/>
  <c r="R195"/>
  <c r="R194"/>
  <c r="P195"/>
  <c r="P194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J89"/>
  <c r="F89"/>
  <c r="J88"/>
  <c r="F88"/>
  <c r="F86"/>
  <c r="E84"/>
  <c r="J55"/>
  <c r="F55"/>
  <c r="J54"/>
  <c r="F54"/>
  <c r="F52"/>
  <c r="E50"/>
  <c r="J12"/>
  <c r="J86"/>
  <c r="E7"/>
  <c r="E82"/>
  <c i="1" r="L50"/>
  <c r="AM50"/>
  <c r="AM49"/>
  <c r="L49"/>
  <c r="AM47"/>
  <c r="L47"/>
  <c r="L45"/>
  <c r="L44"/>
  <c i="2" r="J323"/>
  <c r="J286"/>
  <c r="BK110"/>
  <c r="BK356"/>
  <c r="BK199"/>
  <c r="BK95"/>
  <c r="BK305"/>
  <c r="BK205"/>
  <c r="J107"/>
  <c r="BK333"/>
  <c r="BK204"/>
  <c i="3" r="BK83"/>
  <c i="2" r="J316"/>
  <c r="J282"/>
  <c r="BK408"/>
  <c r="BK238"/>
  <c r="BK400"/>
  <c r="J281"/>
  <c r="BK176"/>
  <c r="J118"/>
  <c r="J336"/>
  <c r="J199"/>
  <c i="3" r="J85"/>
  <c i="2" r="BK311"/>
  <c r="J187"/>
  <c r="BK404"/>
  <c r="J299"/>
  <c r="BK388"/>
  <c r="J274"/>
  <c r="BK170"/>
  <c r="J95"/>
  <c r="BK281"/>
  <c i="3" r="BK85"/>
  <c i="2" r="J352"/>
  <c r="BK254"/>
  <c r="J98"/>
  <c r="BK270"/>
  <c r="BK164"/>
  <c r="BK279"/>
  <c r="J183"/>
  <c r="BK397"/>
  <c r="J285"/>
  <c r="J102"/>
  <c i="3" r="BK84"/>
  <c i="2" r="J356"/>
  <c r="J266"/>
  <c r="BK158"/>
  <c r="BK323"/>
  <c r="J158"/>
  <c r="BK336"/>
  <c r="BK225"/>
  <c r="J128"/>
  <c r="J368"/>
  <c r="BK242"/>
  <c r="BK375"/>
  <c r="J296"/>
  <c r="BK234"/>
  <c r="BK376"/>
  <c r="BK296"/>
  <c r="J137"/>
  <c r="J328"/>
  <c r="BK216"/>
  <c r="J125"/>
  <c r="J375"/>
  <c r="J225"/>
  <c i="3" r="J87"/>
  <c i="2" r="J373"/>
  <c r="BK249"/>
  <c r="BK364"/>
  <c r="BK195"/>
  <c r="J110"/>
  <c r="J311"/>
  <c r="J249"/>
  <c r="J140"/>
  <c r="J305"/>
  <c r="BK140"/>
  <c r="J397"/>
  <c r="J308"/>
  <c r="BK125"/>
  <c r="BK345"/>
  <c r="BK128"/>
  <c r="BK316"/>
  <c r="BK206"/>
  <c r="BK102"/>
  <c r="BK352"/>
  <c r="J210"/>
  <c i="3" r="BK86"/>
  <c i="2" r="BK377"/>
  <c r="J206"/>
  <c r="J408"/>
  <c r="BK259"/>
  <c r="BK118"/>
  <c r="BK282"/>
  <c r="J151"/>
  <c r="J383"/>
  <c r="J279"/>
  <c r="BK121"/>
  <c r="J345"/>
  <c r="J189"/>
  <c r="BK360"/>
  <c r="J205"/>
  <c r="BK114"/>
  <c r="BK302"/>
  <c r="BK187"/>
  <c r="BK98"/>
  <c r="BK274"/>
  <c i="3" r="BK82"/>
  <c r="J82"/>
  <c i="2" r="J289"/>
  <c r="BK174"/>
  <c r="J242"/>
  <c r="BK151"/>
  <c r="BK289"/>
  <c r="BK230"/>
  <c r="J114"/>
  <c r="BK373"/>
  <c r="J216"/>
  <c i="3" r="BK87"/>
  <c i="2" r="J333"/>
  <c r="J195"/>
  <c r="J404"/>
  <c r="J230"/>
  <c r="J364"/>
  <c r="J234"/>
  <c r="BK137"/>
  <c r="BK308"/>
  <c r="BK180"/>
  <c r="BK299"/>
  <c r="BK183"/>
  <c r="J377"/>
  <c r="BK210"/>
  <c r="BK383"/>
  <c r="J254"/>
  <c r="J180"/>
  <c r="J400"/>
  <c r="BK286"/>
  <c i="1" r="AS54"/>
  <c i="2" r="J145"/>
  <c r="BK328"/>
  <c r="J174"/>
  <c r="BK368"/>
  <c r="J238"/>
  <c r="BK145"/>
  <c r="BK391"/>
  <c r="BK292"/>
  <c i="3" r="J86"/>
  <c i="2" r="J340"/>
  <c r="J270"/>
  <c r="BK107"/>
  <c r="BK340"/>
  <c r="J170"/>
  <c r="J360"/>
  <c r="J204"/>
  <c r="J121"/>
  <c r="J388"/>
  <c r="BK266"/>
  <c i="3" r="J83"/>
  <c i="2" r="BK285"/>
  <c r="J176"/>
  <c r="J302"/>
  <c r="BK189"/>
  <c r="J391"/>
  <c r="J292"/>
  <c r="J164"/>
  <c r="J376"/>
  <c r="J259"/>
  <c i="3" r="J84"/>
  <c i="2" l="1" r="BK94"/>
  <c r="J94"/>
  <c r="J61"/>
  <c r="P198"/>
  <c r="R215"/>
  <c r="R278"/>
  <c r="BK382"/>
  <c r="J382"/>
  <c r="J68"/>
  <c r="BK396"/>
  <c r="J396"/>
  <c r="J69"/>
  <c r="R94"/>
  <c r="T198"/>
  <c r="P215"/>
  <c r="P278"/>
  <c r="R382"/>
  <c r="R291"/>
  <c r="P396"/>
  <c i="3" r="BK81"/>
  <c r="J81"/>
  <c r="J60"/>
  <c i="2" r="P94"/>
  <c r="BK198"/>
  <c r="J198"/>
  <c r="J63"/>
  <c r="BK215"/>
  <c r="J215"/>
  <c r="J65"/>
  <c r="BK278"/>
  <c r="J278"/>
  <c r="J66"/>
  <c r="P382"/>
  <c r="P291"/>
  <c r="R396"/>
  <c i="3" r="R81"/>
  <c r="R80"/>
  <c i="2" r="T94"/>
  <c r="R198"/>
  <c r="T215"/>
  <c r="T278"/>
  <c r="T382"/>
  <c r="T291"/>
  <c r="T396"/>
  <c i="3" r="P81"/>
  <c r="P80"/>
  <c i="1" r="AU56"/>
  <c i="3" r="T81"/>
  <c r="T80"/>
  <c i="2" r="BK403"/>
  <c r="J403"/>
  <c r="J70"/>
  <c r="BK291"/>
  <c r="J291"/>
  <c r="J67"/>
  <c r="BK194"/>
  <c r="J194"/>
  <c r="J62"/>
  <c r="BK209"/>
  <c r="J209"/>
  <c r="J64"/>
  <c r="BK407"/>
  <c r="J407"/>
  <c r="J72"/>
  <c i="3" r="BE84"/>
  <c r="BE85"/>
  <c r="BE82"/>
  <c r="E48"/>
  <c r="J74"/>
  <c r="BE83"/>
  <c r="BE86"/>
  <c r="BE87"/>
  <c i="2" r="BE95"/>
  <c r="BE107"/>
  <c r="BE110"/>
  <c r="BE114"/>
  <c r="BE158"/>
  <c r="BE170"/>
  <c r="BE174"/>
  <c r="BE183"/>
  <c r="BE187"/>
  <c r="BE205"/>
  <c r="BE230"/>
  <c r="BE234"/>
  <c r="BE282"/>
  <c r="BE299"/>
  <c r="BE316"/>
  <c r="BE336"/>
  <c r="BE340"/>
  <c r="BE356"/>
  <c r="BE360"/>
  <c r="BE388"/>
  <c r="J52"/>
  <c r="BE121"/>
  <c r="BE125"/>
  <c r="BE140"/>
  <c r="BE180"/>
  <c r="BE238"/>
  <c r="BE242"/>
  <c r="BE249"/>
  <c r="BE254"/>
  <c r="BE266"/>
  <c r="BE285"/>
  <c r="BE292"/>
  <c r="BE296"/>
  <c r="BE305"/>
  <c r="BE352"/>
  <c r="BE373"/>
  <c r="BE377"/>
  <c r="BE397"/>
  <c r="E48"/>
  <c r="BE102"/>
  <c r="BE176"/>
  <c r="BE216"/>
  <c r="BE225"/>
  <c r="BE274"/>
  <c r="BE279"/>
  <c r="BE286"/>
  <c r="BE289"/>
  <c r="BE308"/>
  <c r="BE311"/>
  <c r="BE323"/>
  <c r="BE328"/>
  <c r="BE333"/>
  <c r="BE368"/>
  <c r="BE375"/>
  <c r="BE376"/>
  <c r="BE400"/>
  <c r="BE404"/>
  <c r="BE408"/>
  <c r="BE98"/>
  <c r="BE118"/>
  <c r="BE128"/>
  <c r="BE137"/>
  <c r="BE145"/>
  <c r="BE151"/>
  <c r="BE164"/>
  <c r="BE189"/>
  <c r="BE195"/>
  <c r="BE199"/>
  <c r="BE204"/>
  <c r="BE206"/>
  <c r="BE210"/>
  <c r="BE259"/>
  <c r="BE270"/>
  <c r="BE281"/>
  <c r="BE302"/>
  <c r="BE345"/>
  <c r="BE364"/>
  <c r="BE383"/>
  <c r="BE391"/>
  <c r="F34"/>
  <c i="1" r="BA55"/>
  <c i="3" r="F36"/>
  <c i="1" r="BC56"/>
  <c i="2" r="F36"/>
  <c i="1" r="BC55"/>
  <c i="3" r="F37"/>
  <c i="1" r="BD56"/>
  <c i="3" r="F35"/>
  <c i="1" r="BB56"/>
  <c i="2" r="J34"/>
  <c i="1" r="AW55"/>
  <c i="3" r="F34"/>
  <c i="1" r="BA56"/>
  <c i="3" r="J34"/>
  <c i="1" r="AW56"/>
  <c i="2" r="F37"/>
  <c i="1" r="BD55"/>
  <c i="2" r="F35"/>
  <c i="1" r="BB55"/>
  <c i="2" l="1" r="T93"/>
  <c r="T92"/>
  <c r="P93"/>
  <c r="P92"/>
  <c i="1" r="AU55"/>
  <c i="2" r="R93"/>
  <c r="R92"/>
  <c i="3" r="BK80"/>
  <c r="J80"/>
  <c i="2" r="BK406"/>
  <c r="J406"/>
  <c r="J71"/>
  <c r="BK93"/>
  <c r="J93"/>
  <c r="J60"/>
  <c i="1" r="BB54"/>
  <c r="W31"/>
  <c r="AU54"/>
  <c r="BC54"/>
  <c r="W32"/>
  <c i="2" r="F33"/>
  <c i="1" r="AZ55"/>
  <c i="3" r="J33"/>
  <c i="1" r="AV56"/>
  <c r="AT56"/>
  <c r="BA54"/>
  <c r="AW54"/>
  <c r="AK30"/>
  <c i="3" r="F33"/>
  <c i="1" r="AZ56"/>
  <c i="2" r="J33"/>
  <c i="1" r="AV55"/>
  <c r="AT55"/>
  <c r="BD54"/>
  <c r="W33"/>
  <c i="3" r="J30"/>
  <c i="1" r="AG56"/>
  <c i="2" l="1" r="BK92"/>
  <c r="J92"/>
  <c i="3" r="J59"/>
  <c r="J39"/>
  <c i="1" r="AN56"/>
  <c r="W30"/>
  <c r="AZ54"/>
  <c r="W29"/>
  <c r="AX54"/>
  <c i="2" r="J30"/>
  <c i="1" r="AG55"/>
  <c r="AG54"/>
  <c r="AK26"/>
  <c r="AY54"/>
  <c i="2" l="1" r="J39"/>
  <c r="J5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<sst xmlns="http://schemas.openxmlformats.org/spreadsheetml/2006/main">
  <si>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</si>
  <si>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</si>
  <si>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</si>
  <si>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</si>
  <si>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</si>
  <si>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{a0fb0e5e-733c-4f58-8345-b31d8ebebeb9}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</si>
  <si>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</si>
  <si>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</si>
  <si>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</si>
  <si>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</si>
  <si>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</si>
  <si>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</si>
  <si>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</si>
  <si>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003/2024</t>
  </si>
  <si>
    <t>Stavba:</t>
  </si>
  <si>
    <t>Chodník v ul. Radovesnická II. etapa, Kolín - Štítary</t>
  </si>
  <si>
    <t>KSO:</t>
  </si>
  <si>
    <t/>
  </si>
  <si>
    <t>CC-CZ:</t>
  </si>
  <si>
    <t>Místo:</t>
  </si>
  <si>
    <t xml:space="preserve"> Kolín - Štítary</t>
  </si>
  <si>
    <t>Datum:</t>
  </si>
  <si>
    <t>6. 9. 2024</t>
  </si>
  <si>
    <t>Zadavatel:</t>
  </si>
  <si>
    <t>IČ:</t>
  </si>
  <si>
    <t>00235440</t>
  </si>
  <si>
    <t>Město Kolín</t>
  </si>
  <si>
    <t>DIČ:</t>
  </si>
  <si>
    <t>CZ00235440</t>
  </si>
  <si>
    <t>Zhotovitel: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</si>
  <si>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</si>
  <si>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</si>
  <si>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</si>
  <si>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</si>
  <si>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</si>
  <si>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</si>
  <si>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</si>
  <si>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</si>
  <si>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</si>
  <si>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</si>
  <si>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</si>
  <si>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</si>
  <si>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</si>
  <si>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</si>
  <si>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</si>
  <si>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</si>
  <si>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</si>
  <si>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</si>
  <si>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</si>
  <si>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</si>
  <si>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</si>
  <si>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</si>
  <si>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</si>
  <si>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</si>
  <si>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</si>
  <si>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</si>
  <si>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</si>
  <si>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</si>
  <si>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</si>
  <si>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</si>
  <si>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</si>
  <si>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</si>
  <si>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</si>
  <si>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</si>
  <si>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</si>
  <si>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</si>
  <si>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</si>
  <si>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</si>
  <si>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</si>
  <si>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</si>
  <si>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</si>
  <si>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</si>
  <si>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</si>
  <si>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</si>
  <si>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</si>
  <si>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</si>
  <si>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</si>
  <si>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003/2024_1</t>
  </si>
  <si>
    <t>SO 101 Chodník</t>
  </si>
  <si>
    <t>STA</t>
  </si>
  <si>
    <t>1</t>
  </si>
  <si>
    <t>{0413b21b-dc74-4c48-a112-14d5a457e02b}</t>
  </si>
  <si>
    <t>2</t>
  </si>
  <si>
    <t>003/2024_2</t>
  </si>
  <si>
    <t>Vedlejší rozpočtové náklady</t>
  </si>
  <si>
    <t>{c8c1c269-8a61-4792-b959-d67b3dc73258}</t>
  </si>
  <si>
    <t>KRYCÍ LIST SOUPISU PRACÍ</t>
  </si>
  <si>
    <t>Objekt:</t>
  </si>
  <si>
    <t>003/2024_1 - SO 101 Chodník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</si>
  <si>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</si>
  <si>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</si>
  <si>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</si>
  <si>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</si>
  <si>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</si>
  <si>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</si>
  <si>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</si>
  <si>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</si>
  <si>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</si>
  <si>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</si>
  <si>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</si>
  <si>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</si>
  <si>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99 - Přesuny hmot a sutí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</si>
  <si>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</si>
  <si>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</si>
  <si>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</si>
  <si>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</si>
  <si>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</si>
  <si>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</si>
  <si>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</si>
  <si>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</si>
  <si>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</si>
  <si>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</si>
  <si>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</si>
  <si>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</si>
  <si>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</si>
  <si>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</si>
  <si>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</si>
  <si>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</si>
  <si>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</si>
  <si>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</si>
  <si>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</si>
  <si>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</si>
  <si>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</si>
  <si>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</si>
  <si>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</si>
  <si>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</si>
  <si>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</si>
  <si>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2024 02</t>
  </si>
  <si>
    <t>4</t>
  </si>
  <si>
    <t>-541765176</t>
  </si>
  <si>
    <t>Online PSC</t>
  </si>
  <si>
    <t>https://podminky.urs.cz/item/CS_URS_2024_02/111211101</t>
  </si>
  <si>
    <t>VV</t>
  </si>
  <si>
    <t>"keře"10</t>
  </si>
  <si>
    <t>111301111</t>
  </si>
  <si>
    <t>Sejmutí drnu tl. do 100 mm, v jakékoliv ploše</t>
  </si>
  <si>
    <t>724427083</t>
  </si>
  <si>
    <t>https://podminky.urs.cz/item/CS_URS_2024_02/111301111</t>
  </si>
  <si>
    <t>"dle přílohy D.1.1.1.2 Situace pozemní komunikace"</t>
  </si>
  <si>
    <t>"sejmutí travního drnu"62+7</t>
  </si>
  <si>
    <t>3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</si>
  <si>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</si>
  <si>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</si>
  <si>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2026633669</t>
  </si>
  <si>
    <t>https://podminky.urs.cz/item/CS_URS_2024_02/113106123</t>
  </si>
  <si>
    <t>"rozebrání dlažby"29</t>
  </si>
  <si>
    <t>"předláždění chodníku"17</t>
  </si>
  <si>
    <t>Součet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</si>
  <si>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</si>
  <si>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</si>
  <si>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-985665642</t>
  </si>
  <si>
    <t>https://podminky.urs.cz/item/CS_URS_2024_02/113107330</t>
  </si>
  <si>
    <t>"betonový kryt"13</t>
  </si>
  <si>
    <t>5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</si>
  <si>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</si>
  <si>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</si>
  <si>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334052247</t>
  </si>
  <si>
    <t>https://podminky.urs.cz/item/CS_URS_2024_02/113107341</t>
  </si>
  <si>
    <t>"dle přílohy D.1.1.1.2 Situace pozemní komunikace a D.1.1.1.4 Vzorové příčné řezy"</t>
  </si>
  <si>
    <t>"odtsranění asf. tl.40mm"58</t>
  </si>
  <si>
    <t>6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</si>
  <si>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</si>
  <si>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</si>
  <si>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371576620</t>
  </si>
  <si>
    <t>https://podminky.urs.cz/item/CS_URS_2024_02/113107342</t>
  </si>
  <si>
    <t>"odstranění asf. tl.70mm"39</t>
  </si>
  <si>
    <t>7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</si>
  <si>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</si>
  <si>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</si>
  <si>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</si>
  <si>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-493260369</t>
  </si>
  <si>
    <t>https://podminky.urs.cz/item/CS_URS_2024_02/113201112</t>
  </si>
  <si>
    <t>"vodící proužky"15</t>
  </si>
  <si>
    <t>8</t>
  </si>
  <si>
    <t>113202111</t>
  </si>
  <si>
    <t>Vytrhání obrub s vybouráním lože, s přemístěním hmot na skládku na vzdálenost do 3 m nebo s naložením na dopravní prostředek z krajníků nebo obrubníků stojatých</t>
  </si>
  <si>
    <t>-838138369</t>
  </si>
  <si>
    <t>https://podminky.urs.cz/item/CS_URS_2024_02/113202111</t>
  </si>
  <si>
    <t>"obrubník"16</t>
  </si>
  <si>
    <t>9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</si>
  <si>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</si>
  <si>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</si>
  <si>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753997803</t>
  </si>
  <si>
    <t>https://podminky.urs.cz/item/CS_URS_2024_02/119001421</t>
  </si>
  <si>
    <t>"případná stranová přeložka sdělovacího vedení a v.o."35</t>
  </si>
  <si>
    <t>10</t>
  </si>
  <si>
    <t>122251102</t>
  </si>
  <si>
    <t>Odkopávky a prokopávky nezapažené strojně v hornině třídy těžitelnosti I skupiny 3 přes 20 do 50 m3</t>
  </si>
  <si>
    <t>m3</t>
  </si>
  <si>
    <t>1523886842</t>
  </si>
  <si>
    <t>https://podminky.urs.cz/item/CS_URS_2024_02/122251102</t>
  </si>
  <si>
    <t>"odkop pro konstrukci chodníku"63*0,2</t>
  </si>
  <si>
    <t>Mezisoučet</t>
  </si>
  <si>
    <t>"sanace dle PD v případě potřeby"</t>
  </si>
  <si>
    <t>"sanace chodníku"99*0,15</t>
  </si>
  <si>
    <t>11</t>
  </si>
  <si>
    <t>129001101</t>
  </si>
  <si>
    <t>Příplatek k cenám vykopávek za ztížení vykopávky v blízkosti podzemního vedení nebo výbušnin v horninách jakékoliv třídy</t>
  </si>
  <si>
    <t>1799229978</t>
  </si>
  <si>
    <t>https://podminky.urs.cz/item/CS_URS_2024_02/129001101</t>
  </si>
  <si>
    <t>"podél inženýrských sítí"75*0,5*0,3</t>
  </si>
  <si>
    <t>132254202</t>
  </si>
  <si>
    <t>Hloubení zapažených rýh šířky přes 800 do 2 000 mm strojně s urovnáním dna do předepsaného profilu a spádu v hornině třídy těžitelnosti I skupiny 3 přes 20 do 50 m3</t>
  </si>
  <si>
    <t>-309343051</t>
  </si>
  <si>
    <t>https://podminky.urs.cz/item/CS_URS_2024_02/132254202</t>
  </si>
  <si>
    <t>"pro palisády"25*0,5*0,5</t>
  </si>
  <si>
    <t>"přípojka"18*0,75*1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</si>
  <si>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</si>
  <si>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</si>
  <si>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</si>
  <si>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-100760945</t>
  </si>
  <si>
    <t>https://podminky.urs.cz/item/CS_URS_2024_02/162751117</t>
  </si>
  <si>
    <t>"odkopávky"12,6</t>
  </si>
  <si>
    <t>"sanace"14,85</t>
  </si>
  <si>
    <t>"rýhy"19,75</t>
  </si>
  <si>
    <t>14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</si>
  <si>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</si>
  <si>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</si>
  <si>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-1827519573</t>
  </si>
  <si>
    <t>https://podminky.urs.cz/item/CS_URS_2024_02/162751119</t>
  </si>
  <si>
    <t>"na skládku do 12km"</t>
  </si>
  <si>
    <t>"odkopávky"12,6*2</t>
  </si>
  <si>
    <t>"sanace"14,85*2</t>
  </si>
  <si>
    <t>"rýhy"19,75*2</t>
  </si>
  <si>
    <t>15</t>
  </si>
  <si>
    <t>171201231</t>
  </si>
  <si>
    <t>Poplatek za uložení stavebního odpadu na recyklační skládce (skládkovné) zeminy a kamení zatříděného do Katalogu odpadů pod kódem 17 05 04</t>
  </si>
  <si>
    <t>t</t>
  </si>
  <si>
    <t>-915793530</t>
  </si>
  <si>
    <t>https://podminky.urs.cz/item/CS_URS_2024_02/171201231</t>
  </si>
  <si>
    <t>"odkopávky"12,6*1,8</t>
  </si>
  <si>
    <t>"sanace"14,85*1,8</t>
  </si>
  <si>
    <t>"rýhy"19,75*1,8</t>
  </si>
  <si>
    <t>16</t>
  </si>
  <si>
    <t>171251201</t>
  </si>
  <si>
    <t>Uložení sypaniny na skládky nebo meziskládky bez hutnění s upravením uložené sypaniny do předepsaného tvaru</t>
  </si>
  <si>
    <t>548008279</t>
  </si>
  <si>
    <t>https://podminky.urs.cz/item/CS_URS_2024_02/171251201</t>
  </si>
  <si>
    <t>17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</si>
  <si>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</si>
  <si>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</si>
  <si>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-2029824106</t>
  </si>
  <si>
    <t>https://podminky.urs.cz/item/CS_URS_2024_02/175151101</t>
  </si>
  <si>
    <t>"obsyp přípojek"13,5-0,017</t>
  </si>
  <si>
    <t>18</t>
  </si>
  <si>
    <t>M</t>
  </si>
  <si>
    <t>58331200</t>
  </si>
  <si>
    <t>štěrkopísek netříděný</t>
  </si>
  <si>
    <t>149970760</t>
  </si>
  <si>
    <t>13,483*1,8</t>
  </si>
  <si>
    <t>19</t>
  </si>
  <si>
    <t>181351003</t>
  </si>
  <si>
    <t>Rozprostření a urovnání ornice v rovině nebo ve svahu sklonu do 1:5 strojně při souvislé ploše do 100 m2, tl. vrstvy do 200 mm</t>
  </si>
  <si>
    <t>1556316849</t>
  </si>
  <si>
    <t>https://podminky.urs.cz/item/CS_URS_2024_02/181351003</t>
  </si>
  <si>
    <t>"ohumusování"10</t>
  </si>
  <si>
    <t>20</t>
  </si>
  <si>
    <t>10364101</t>
  </si>
  <si>
    <t>zemina pro terénní úpravy - ornice</t>
  </si>
  <si>
    <t>462028442</t>
  </si>
  <si>
    <t>"ohumusování"10*0,1*1,8</t>
  </si>
  <si>
    <t>181411131</t>
  </si>
  <si>
    <t>Založení trávníku na půdě předem připravené plochy do 1000 m2 výsevem včetně utažení parkového v rovině nebo na svahu do 1:5</t>
  </si>
  <si>
    <t>-192138729</t>
  </si>
  <si>
    <t>https://podminky.urs.cz/item/CS_URS_2024_02/181411131</t>
  </si>
  <si>
    <t>"osetí"10</t>
  </si>
  <si>
    <t>22</t>
  </si>
  <si>
    <t>00572410</t>
  </si>
  <si>
    <t>osivo směs travní parková</t>
  </si>
  <si>
    <t>kg</t>
  </si>
  <si>
    <t>747720528</t>
  </si>
  <si>
    <t>10*0,05*1,2</t>
  </si>
  <si>
    <t>23</t>
  </si>
  <si>
    <t>181951112</t>
  </si>
  <si>
    <t>Úprava pláně vyrovnáním výškových rozdílů strojně v hornině třídy těžitelnosti I, skupiny 1 až 3 se zhutněním</t>
  </si>
  <si>
    <t>-2115145628</t>
  </si>
  <si>
    <t>https://podminky.urs.cz/item/CS_URS_2024_02/181951112</t>
  </si>
  <si>
    <t>"chodník"99</t>
  </si>
  <si>
    <t>"vjezdy"15</t>
  </si>
  <si>
    <t>Zakládání</t>
  </si>
  <si>
    <t>24</t>
  </si>
  <si>
    <t>966070821</t>
  </si>
  <si>
    <t>Demontáž zemních ocelových vrutů pro plotové brány</t>
  </si>
  <si>
    <t>kus</t>
  </si>
  <si>
    <t>-2005777313</t>
  </si>
  <si>
    <t>https://podminky.urs.cz/item/CS_URS_2024_02/966070821</t>
  </si>
  <si>
    <t>"deomntáž stávajíící brány"1</t>
  </si>
  <si>
    <t>Svislé a kompletní konstrukce</t>
  </si>
  <si>
    <t>25</t>
  </si>
  <si>
    <t>339921132</t>
  </si>
  <si>
    <t>Osazování palisád betonových v řadě se zabetonováním výšky palisády přes 500 do 1000 mm</t>
  </si>
  <si>
    <t>1822693479</t>
  </si>
  <si>
    <t>https://podminky.urs.cz/item/CS_URS_2024_02/339921132</t>
  </si>
  <si>
    <t>"palisáda 160x160x600"5</t>
  </si>
  <si>
    <t>"palisáda 160x160x1000"20</t>
  </si>
  <si>
    <t>26</t>
  </si>
  <si>
    <t>59229007</t>
  </si>
  <si>
    <t>palisáda hranatá betonová 160x160mm v 600mm přírodní</t>
  </si>
  <si>
    <t>1972970832</t>
  </si>
  <si>
    <t>27</t>
  </si>
  <si>
    <t>59229005</t>
  </si>
  <si>
    <t>palisáda hranatá betonová 160x160mm v 1000mm přírodní</t>
  </si>
  <si>
    <t>-1433310736</t>
  </si>
  <si>
    <t>28</t>
  </si>
  <si>
    <t>348172114</t>
  </si>
  <si>
    <t>Montáž vjezdových bran samonosných posuvných jednokřídlových plochy přes 4 do 6 m2</t>
  </si>
  <si>
    <t>791046583</t>
  </si>
  <si>
    <t>https://podminky.urs.cz/item/CS_URS_2024_02/348172114</t>
  </si>
  <si>
    <t xml:space="preserve">"montáž stávající demontované brány vč potřebného materiálu a základu"1 </t>
  </si>
  <si>
    <t>Vodorovné konstrukce</t>
  </si>
  <si>
    <t>29</t>
  </si>
  <si>
    <t>451573111</t>
  </si>
  <si>
    <t>Lože pod potrubí, stoky a drobné objekty v otevřeném výkopu z písku a štěrkopísku do 63 mm</t>
  </si>
  <si>
    <t>-1452405847</t>
  </si>
  <si>
    <t>https://podminky.urs.cz/item/CS_URS_2024_02/451573111</t>
  </si>
  <si>
    <t>"lože pro přípojky UV"18*0,75*0,05</t>
  </si>
  <si>
    <t>Komunikace pozemní</t>
  </si>
  <si>
    <t>30</t>
  </si>
  <si>
    <t>564851111</t>
  </si>
  <si>
    <t>Podklad ze štěrkodrti ŠD s rozprostřením a zhutněním plochy přes 100 m2, po zhutnění tl. 150 mm</t>
  </si>
  <si>
    <t>-1500979881</t>
  </si>
  <si>
    <t>https://podminky.urs.cz/item/CS_URS_2024_02/564851111</t>
  </si>
  <si>
    <t>"sanace chodníku 0/63"99</t>
  </si>
  <si>
    <t>"vjezdy ochranná vrstva"3+5+3+4</t>
  </si>
  <si>
    <t>"vjezdy podkladní vrstva"3+5+3+4</t>
  </si>
  <si>
    <t>31</t>
  </si>
  <si>
    <t>564861111</t>
  </si>
  <si>
    <t>Podklad ze štěrkodrti ŠD s rozprostřením a zhutněním plochy přes 100 m2, po zhutnění tl. 200 mm</t>
  </si>
  <si>
    <t>-691400339</t>
  </si>
  <si>
    <t>https://podminky.urs.cz/item/CS_URS_2024_02/564861111</t>
  </si>
  <si>
    <t>"chodník 0/32"84</t>
  </si>
  <si>
    <t>32</t>
  </si>
  <si>
    <t>573211109</t>
  </si>
  <si>
    <t>Postřik spojovací PS bez posypu kamenivem z asfaltu silničního, v množství 0,50 kg/m2</t>
  </si>
  <si>
    <t>-1043592998</t>
  </si>
  <si>
    <t>https://podminky.urs.cz/item/CS_URS_2024_02/573211109</t>
  </si>
  <si>
    <t>"spojovací postřik"58+39</t>
  </si>
  <si>
    <t>33</t>
  </si>
  <si>
    <t>577134141</t>
  </si>
  <si>
    <t>Asfaltový beton vrstva obrusná ACO 11 (ABS) s rozprostřením a se zhutněním z modifikovaného asfaltu v pruhu šířky přes 3 m, po zhutnění tl. 40 mm</t>
  </si>
  <si>
    <t>-619657310</t>
  </si>
  <si>
    <t>https://podminky.urs.cz/item/CS_URS_2024_02/577134141</t>
  </si>
  <si>
    <t>"obrusná vrstva"58</t>
  </si>
  <si>
    <t>34</t>
  </si>
  <si>
    <t>577165142</t>
  </si>
  <si>
    <t>Asfaltový beton vrstva ložní ACL 16 (ABH) s rozprostřením a zhutněním z modifikovaného asfaltu v pruhu šířky přes 3 m, po zhutnění tl. 70 mm</t>
  </si>
  <si>
    <t>1097805020</t>
  </si>
  <si>
    <t>https://podminky.urs.cz/item/CS_URS_2024_02/577165142</t>
  </si>
  <si>
    <t>"podkladní vrtsva"39</t>
  </si>
  <si>
    <t>35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</si>
  <si>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</si>
  <si>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</si>
  <si>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-1254050735</t>
  </si>
  <si>
    <t>https://podminky.urs.cz/item/CS_URS_2024_02/596211112</t>
  </si>
  <si>
    <t>"chodník 10/20 šedá"62</t>
  </si>
  <si>
    <t>"reliéfní 10/20 červená"2+1</t>
  </si>
  <si>
    <t>"předláždění staávající dlažby"17</t>
  </si>
  <si>
    <t>36</t>
  </si>
  <si>
    <t>59245018</t>
  </si>
  <si>
    <t>dlažba skladebná betonová 200x100mm tl 60mm přírodní</t>
  </si>
  <si>
    <t>678982685</t>
  </si>
  <si>
    <t>62*1,02</t>
  </si>
  <si>
    <t>37</t>
  </si>
  <si>
    <t>59245006</t>
  </si>
  <si>
    <t>dlažba pro nevidomé betonová 200x100mm tl 60mm barevná</t>
  </si>
  <si>
    <t>-1568616654</t>
  </si>
  <si>
    <t>3*1,02</t>
  </si>
  <si>
    <t>38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</si>
  <si>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</si>
  <si>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</si>
  <si>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-982543007</t>
  </si>
  <si>
    <t>https://podminky.urs.cz/item/CS_URS_2024_02/596212211</t>
  </si>
  <si>
    <t>"vjezdy 20/10 antracit"15</t>
  </si>
  <si>
    <t>"reliéfní 20/10"10</t>
  </si>
  <si>
    <t>"umělá vodící linie"9</t>
  </si>
  <si>
    <t>39</t>
  </si>
  <si>
    <t>59245005</t>
  </si>
  <si>
    <t>dlažba skladebná betonová 200x100mm tl 80mm barevná</t>
  </si>
  <si>
    <t>-747646938</t>
  </si>
  <si>
    <t>15*1,02</t>
  </si>
  <si>
    <t>40</t>
  </si>
  <si>
    <t>59246087</t>
  </si>
  <si>
    <t>dlažba pro nevidomé betonová 200x200mm tl 80mm přírodní</t>
  </si>
  <si>
    <t>1775182961</t>
  </si>
  <si>
    <t>9*1,02</t>
  </si>
  <si>
    <t>41</t>
  </si>
  <si>
    <t>59245226</t>
  </si>
  <si>
    <t>dlažba pro nevidomé betonová 200x100mm tl 80mm barevná</t>
  </si>
  <si>
    <t>-1248374785</t>
  </si>
  <si>
    <t>Trubní vedení</t>
  </si>
  <si>
    <t>42</t>
  </si>
  <si>
    <t>871251111</t>
  </si>
  <si>
    <t>Montáž potrubí z plastických hmot v otevřeném výkopu, z tlakových trubek z tvrdého PVC těsněných gumovým kroužkem vnějšího průměru 110 mm</t>
  </si>
  <si>
    <t>-800568504</t>
  </si>
  <si>
    <t>"montáž půlených chrániček"15</t>
  </si>
  <si>
    <t>43</t>
  </si>
  <si>
    <t>345751310</t>
  </si>
  <si>
    <t>kabelové nosné systémy žlaby kabelové materiál recyklovaný PVC materiál recyklovaný PVC kabelový žlab (100x100) žlab s víkem</t>
  </si>
  <si>
    <t>598970743</t>
  </si>
  <si>
    <t>44</t>
  </si>
  <si>
    <t>871310310</t>
  </si>
  <si>
    <t>Montáž kanalizačního potrubí z polypropylenu PP hladkého plnostěnného SN 10 DN 150</t>
  </si>
  <si>
    <t>-442071905</t>
  </si>
  <si>
    <t>https://podminky.urs.cz/item/CS_URS_2024_02/871310310</t>
  </si>
  <si>
    <t>"přípojky"18</t>
  </si>
  <si>
    <t>45</t>
  </si>
  <si>
    <t>28617003</t>
  </si>
  <si>
    <t>trubka kanalizační PP plnostěnná třívrstvá DN 150x1000mm SN10</t>
  </si>
  <si>
    <t>-500880612</t>
  </si>
  <si>
    <t>46</t>
  </si>
  <si>
    <t>877355211</t>
  </si>
  <si>
    <t>Montáž tvarovek na kanalizačním plastovém potrubí z PP nebo PVC-U hladkého plnostěnného kolen, víček nebo hrdlových uzávěrů DN 200</t>
  </si>
  <si>
    <t>814759444</t>
  </si>
  <si>
    <t>https://podminky.urs.cz/item/CS_URS_2024_02/877355211</t>
  </si>
  <si>
    <t>"napojení vpustí a prahové vpusti"2</t>
  </si>
  <si>
    <t>47</t>
  </si>
  <si>
    <t>R2</t>
  </si>
  <si>
    <t>Tvarovky PVC SN8 k napojení ul. vpustí</t>
  </si>
  <si>
    <t>-1147515855</t>
  </si>
  <si>
    <t>"dle montáže tvarovek"2</t>
  </si>
  <si>
    <t>Ostatní konstrukce a práce, bourání</t>
  </si>
  <si>
    <t>48</t>
  </si>
  <si>
    <t>914111111</t>
  </si>
  <si>
    <t>Montáž svislé dopravní značky základní velikosti do 1 m2 objímkami na sloupky nebo konzoly</t>
  </si>
  <si>
    <t>-1458085488</t>
  </si>
  <si>
    <t>https://podminky.urs.cz/item/CS_URS_2024_02/914111111</t>
  </si>
  <si>
    <t>"budou použity stávající demontované"4</t>
  </si>
  <si>
    <t>49</t>
  </si>
  <si>
    <t>914511111</t>
  </si>
  <si>
    <t>Montáž sloupku dopravních značek délky do 3,5 m do betonového základu</t>
  </si>
  <si>
    <t>-757559347</t>
  </si>
  <si>
    <t>https://podminky.urs.cz/item/CS_URS_2024_02/914511111</t>
  </si>
  <si>
    <t>"použijí se stávající sloupky"2</t>
  </si>
  <si>
    <t>50</t>
  </si>
  <si>
    <t>915111112</t>
  </si>
  <si>
    <t>Vodorovné dopravní značení stříkané barvou dělící čára šířky 125 mm souvislá bílá retroreflexní</t>
  </si>
  <si>
    <t>1850446381</t>
  </si>
  <si>
    <t>https://podminky.urs.cz/item/CS_URS_2024_02/915111112</t>
  </si>
  <si>
    <t>"V4 0,125"66</t>
  </si>
  <si>
    <t>51</t>
  </si>
  <si>
    <t>915111122</t>
  </si>
  <si>
    <t>Vodorovné dopravní značení stříkané barvou dělící čára šířky 125 mm přerušovaná bílá retroreflexní</t>
  </si>
  <si>
    <t>-561616779</t>
  </si>
  <si>
    <t>https://podminky.urs.cz/item/CS_URS_2024_02/915111122</t>
  </si>
  <si>
    <t xml:space="preserve">"V2b 1,5/1,5/0,125"11 </t>
  </si>
  <si>
    <t>52</t>
  </si>
  <si>
    <t>915211112</t>
  </si>
  <si>
    <t>Vodorovné dopravní značení stříkaným plastem dělící čára šířky 125 mm souvislá bílá retroreflexní</t>
  </si>
  <si>
    <t>-1166048906</t>
  </si>
  <si>
    <t>https://podminky.urs.cz/item/CS_URS_2024_02/915211112</t>
  </si>
  <si>
    <t>53</t>
  </si>
  <si>
    <t>915211122</t>
  </si>
  <si>
    <t>Vodorovné dopravní značení stříkaným plastem dělící čára šířky 125 mm přerušovaná bílá retroreflexní</t>
  </si>
  <si>
    <t>1171446771</t>
  </si>
  <si>
    <t>https://podminky.urs.cz/item/CS_URS_2024_02/915211122</t>
  </si>
  <si>
    <t>"V2b 1,5/1,5/0,125"11</t>
  </si>
  <si>
    <t>54</t>
  </si>
  <si>
    <t>915611111</t>
  </si>
  <si>
    <t>Předznačení pro vodorovné značení stříkané barvou nebo prováděné z nátěrových hmot liniové dělicí čáry, vodicí proužky</t>
  </si>
  <si>
    <t>-2116555641</t>
  </si>
  <si>
    <t>https://podminky.urs.cz/item/CS_URS_2024_02/915611111</t>
  </si>
  <si>
    <t>55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</si>
  <si>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</si>
  <si>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</si>
  <si>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951871686</t>
  </si>
  <si>
    <t>https://podminky.urs.cz/item/CS_URS_2024_02/916132113</t>
  </si>
  <si>
    <t>"obrubník 15/25"47+5</t>
  </si>
  <si>
    <t>"obrubník 15/15"22</t>
  </si>
  <si>
    <t>"obrubník přechodový 15-25/15"8</t>
  </si>
  <si>
    <t>56</t>
  </si>
  <si>
    <t>59217031</t>
  </si>
  <si>
    <t>obrubník silniční betonový 1000x150x250mm</t>
  </si>
  <si>
    <t>-1753190018</t>
  </si>
  <si>
    <t>"obrubník 15/25"52</t>
  </si>
  <si>
    <t>52*1,02</t>
  </si>
  <si>
    <t>57</t>
  </si>
  <si>
    <t>59217032</t>
  </si>
  <si>
    <t>obrubník silniční betonový 1000x150x150mm</t>
  </si>
  <si>
    <t>-1304164608</t>
  </si>
  <si>
    <t>22*1,1</t>
  </si>
  <si>
    <t>58</t>
  </si>
  <si>
    <t>59217030</t>
  </si>
  <si>
    <t>obrubník silniční betonový přechodový 1000x150x150-250mm</t>
  </si>
  <si>
    <t>1300641021</t>
  </si>
  <si>
    <t>"obrubník přechodový 15-25/15"4</t>
  </si>
  <si>
    <t>59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</si>
  <si>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</si>
  <si>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</si>
  <si>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-1711395173</t>
  </si>
  <si>
    <t>https://podminky.urs.cz/item/CS_URS_2024_02/916231213</t>
  </si>
  <si>
    <t>"obrubník 8/25"2+2+5+2+13+1+1+3+3</t>
  </si>
  <si>
    <t>60</t>
  </si>
  <si>
    <t>59217016</t>
  </si>
  <si>
    <t>obrubník betonový chodníkový 1000x80x250mm</t>
  </si>
  <si>
    <t>-987440118</t>
  </si>
  <si>
    <t>"obrubník 8/25"32</t>
  </si>
  <si>
    <t>32*1,02</t>
  </si>
  <si>
    <t>61</t>
  </si>
  <si>
    <t>916991121</t>
  </si>
  <si>
    <t>Lože pod obrubníky, krajníky nebo obruby z dlažebních kostek z betonu prostého</t>
  </si>
  <si>
    <t>2086774755</t>
  </si>
  <si>
    <t>https://podminky.urs.cz/item/CS_URS_2024_02/916991121</t>
  </si>
  <si>
    <t>"příplatek"</t>
  </si>
  <si>
    <t>"obruby silniční"82*0,35*0,1</t>
  </si>
  <si>
    <t>"obruby chodníkové"32*0,28*0,1</t>
  </si>
  <si>
    <t>"palisády"25*0,36*0,1</t>
  </si>
  <si>
    <t>62</t>
  </si>
  <si>
    <t>919112213</t>
  </si>
  <si>
    <t>Řezání dilatačních spár v živičném krytu vytvoření komůrky pro těsnící zálivku šířky 10 mm, hloubky 25 mm</t>
  </si>
  <si>
    <t>764745831</t>
  </si>
  <si>
    <t>https://podminky.urs.cz/item/CS_URS_2024_02/919112213</t>
  </si>
  <si>
    <t>"proříznutí spáry"87</t>
  </si>
  <si>
    <t>63</t>
  </si>
  <si>
    <t>919121112</t>
  </si>
  <si>
    <t>Utěsnění dilatačních spár zálivkou za studena v cementobetonovém nebo živičném krytu včetně adhezního nátěru s těsnicím profilem pod zálivkou, pro komůrky šířky 10 mm, hloubky 25 mm</t>
  </si>
  <si>
    <t>-108935080</t>
  </si>
  <si>
    <t>https://podminky.urs.cz/item/CS_URS_2024_02/919121112</t>
  </si>
  <si>
    <t>"utěsnění spáry"87</t>
  </si>
  <si>
    <t>64</t>
  </si>
  <si>
    <t>919735111</t>
  </si>
  <si>
    <t>Řezání stávajícího živičného krytu nebo podkladu hloubky do 50 mm</t>
  </si>
  <si>
    <t>1745289546</t>
  </si>
  <si>
    <t>https://podminky.urs.cz/item/CS_URS_2024_02/919735111</t>
  </si>
  <si>
    <t>"řezání tl.40mm"87</t>
  </si>
  <si>
    <t>65</t>
  </si>
  <si>
    <t>919735112</t>
  </si>
  <si>
    <t>Řezání stávajícího živičného krytu nebo podkladu hloubky přes 50 do 100 mm</t>
  </si>
  <si>
    <t>1379882460</t>
  </si>
  <si>
    <t>https://podminky.urs.cz/item/CS_URS_2024_02/919735112</t>
  </si>
  <si>
    <t>"řezání tl.70mm"87</t>
  </si>
  <si>
    <t>66</t>
  </si>
  <si>
    <t>935113111</t>
  </si>
  <si>
    <t>Osazení odvodňovacího žlabu s krycím roštem polymerbetonového šířky do 200 mm</t>
  </si>
  <si>
    <t>1207358427</t>
  </si>
  <si>
    <t>https://podminky.urs.cz/item/CS_URS_2024_02/935113111</t>
  </si>
  <si>
    <t>"žlab"22</t>
  </si>
  <si>
    <t>"vpust"1</t>
  </si>
  <si>
    <t>67</t>
  </si>
  <si>
    <t>59227132</t>
  </si>
  <si>
    <t>čelo plné na začátek a konec odvodňovacího žlabu monolitického z polymerbetonu pro vysoké zatížení š 150mm</t>
  </si>
  <si>
    <t>721547948</t>
  </si>
  <si>
    <t>68</t>
  </si>
  <si>
    <t>56241025</t>
  </si>
  <si>
    <t>rošt můstkový D400 litina pro žlab š 150mm</t>
  </si>
  <si>
    <t>-1066727710</t>
  </si>
  <si>
    <t>69</t>
  </si>
  <si>
    <t>59227006</t>
  </si>
  <si>
    <t>žlab odvodňovací z polymerbetonu se spádem dna 0,5% 130x155/160mm</t>
  </si>
  <si>
    <t>1716467050</t>
  </si>
  <si>
    <t>70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</si>
  <si>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</si>
  <si>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</si>
  <si>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1670403473</t>
  </si>
  <si>
    <t>https://podminky.urs.cz/item/CS_URS_2024_02/966006132</t>
  </si>
  <si>
    <t>"přesun dopravních značek"4</t>
  </si>
  <si>
    <t>99</t>
  </si>
  <si>
    <t>Přesuny hmot a sutí</t>
  </si>
  <si>
    <t>71</t>
  </si>
  <si>
    <t>997221561</t>
  </si>
  <si>
    <t>Vodorovná doprava suti bez naložení, ale se složením a s hrubým urovnáním z kusových materiálů, na vzdálenost do 1 km</t>
  </si>
  <si>
    <t>-508507794</t>
  </si>
  <si>
    <t>https://podminky.urs.cz/item/CS_URS_2024_02/997221561</t>
  </si>
  <si>
    <t>"beton"11,96+3,12+4,35+3,28+0,328</t>
  </si>
  <si>
    <t>"živice"5,684+8,58</t>
  </si>
  <si>
    <t>72</t>
  </si>
  <si>
    <t>997221569</t>
  </si>
  <si>
    <t>Vodorovná doprava suti bez naložení, ale se složením a s hrubým urovnáním Příplatek k ceně za každý další započatý 1 km přes 1 km</t>
  </si>
  <si>
    <t>624457277</t>
  </si>
  <si>
    <t>https://podminky.urs.cz/item/CS_URS_2024_02/997221569</t>
  </si>
  <si>
    <t>"skládka do 12km"11*37,302</t>
  </si>
  <si>
    <t>73</t>
  </si>
  <si>
    <t>997221611</t>
  </si>
  <si>
    <t>Nakládání na dopravní prostředky pro vodorovnou dopravu suti</t>
  </si>
  <si>
    <t>-1483532300</t>
  </si>
  <si>
    <t>https://podminky.urs.cz/item/CS_URS_2024_02/997221611</t>
  </si>
  <si>
    <t>997</t>
  </si>
  <si>
    <t>Přesun sutě</t>
  </si>
  <si>
    <t>74</t>
  </si>
  <si>
    <t>997221861</t>
  </si>
  <si>
    <t>Poplatek za uložení stavebního odpadu na recyklační skládce (skládkovné) z prostého betonu zatříděného do Katalogu odpadů pod kódem 17 01 01</t>
  </si>
  <si>
    <t>-1963853121</t>
  </si>
  <si>
    <t>https://podminky.urs.cz/item/CS_URS_2024_02/997221861</t>
  </si>
  <si>
    <t>75</t>
  </si>
  <si>
    <t>997221875</t>
  </si>
  <si>
    <t>Poplatek za uložení stavebního odpadu na recyklační skládce (skládkovné) asfaltového bez obsahu dehtu zatříděného do Katalogu odpadů pod kódem 17 03 02</t>
  </si>
  <si>
    <t>-831262755</t>
  </si>
  <si>
    <t>https://podminky.urs.cz/item/CS_URS_2024_02/997221875</t>
  </si>
  <si>
    <t>998</t>
  </si>
  <si>
    <t>Přesun hmot</t>
  </si>
  <si>
    <t>76</t>
  </si>
  <si>
    <t>998223011</t>
  </si>
  <si>
    <t>Přesun hmot pro pozemní komunikace s krytem dlážděným dopravní vzdálenost do 200 m jakékoliv délky objektu</t>
  </si>
  <si>
    <t>2063327017</t>
  </si>
  <si>
    <t>https://podminky.urs.cz/item/CS_URS_2024_02/998223011</t>
  </si>
  <si>
    <t>PSV</t>
  </si>
  <si>
    <t>Práce a dodávky PSV</t>
  </si>
  <si>
    <t>711</t>
  </si>
  <si>
    <t>Izolace proti vodě, vlhkosti a plynům</t>
  </si>
  <si>
    <t>77</t>
  </si>
  <si>
    <t>711161212</t>
  </si>
  <si>
    <t>Izolace proti zemní vlhkosti a beztlakové vodě nopovými fóliemi na ploše svislé S vrstva ochranná, odvětrávací a drenážní výška nopku 8,0 mm, tl. fólie do 0,6 mm</t>
  </si>
  <si>
    <t>-1409177265</t>
  </si>
  <si>
    <t>https://podminky.urs.cz/item/CS_URS_2024_02/711161212</t>
  </si>
  <si>
    <t>003/2024_2 - Vedlejší rozpočtové náklady</t>
  </si>
  <si>
    <t>VRN - Vedlejší rozpočtové náklady</t>
  </si>
  <si>
    <t>VRN</t>
  </si>
  <si>
    <t>0001</t>
  </si>
  <si>
    <t>Vytyčení inženýrských sítí a ručně kopané sondy pro ověření polohy inženýrských sítí</t>
  </si>
  <si>
    <t>sada</t>
  </si>
  <si>
    <t>-921527316</t>
  </si>
  <si>
    <t>0002</t>
  </si>
  <si>
    <t>Zařízení staveniště, provoz a odstranění. Obsahuje veškeré náklady spojené se zařízením staveniště, včetně toalet.</t>
  </si>
  <si>
    <t>508251039</t>
  </si>
  <si>
    <t>0003</t>
  </si>
  <si>
    <t>Pomocné práce- zajištění nebo zřízení, regulaci a ochranu dopravy vč. DIO 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značení. Bude provedena pasportizace okolních objektů včetně fotodokumentace3 vyhotoveních v písemné podobě a 1x v digitální podobě na CD.</t>
  </si>
  <si>
    <t>-933642286</t>
  </si>
  <si>
    <t>0004</t>
  </si>
  <si>
    <t>Geodetické zaměření skutečného provedení stavby na podkladu katastrální mapy - výškopis, polohopis (3x tištěná dokumentace, 1xCD). Geometrický plán pro rozdělení pozemku (3x tištěná dokumentace, 1xCD).</t>
  </si>
  <si>
    <t>1528046984</t>
  </si>
  <si>
    <t>0005</t>
  </si>
  <si>
    <t>Zkoušení a kontrola prací zkušebnou zhotovitele dle TP</t>
  </si>
  <si>
    <t>-1436525013</t>
  </si>
  <si>
    <t>0006</t>
  </si>
  <si>
    <t>Dokumentace skutečného provedení stavby ve 3 vyhotoveních v písemné podobě a 1x v digitální podobě na CD</t>
  </si>
  <si>
    <t>481597584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</si>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</sst>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1" fillId="3" borderId="8" xfId="0" applyFont="1" applyFill="1" applyBorder="1" applyAlignment="1" applyProtection="1">
      <alignment horizontal="center" vertical="center"/>
    </xf>
    <xf numFmtId="0" fontId="21" fillId="3" borderId="8" xfId="0" applyFont="1" applyFill="1" applyBorder="1" applyAlignment="1" applyProtection="1">
      <alignment horizontal="right" vertical="center"/>
    </xf>
    <xf numFmtId="0" fontId="21" fillId="3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1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21" fillId="3" borderId="18" xfId="0" applyFont="1" applyFill="1" applyBorder="1" applyAlignment="1" applyProtection="1">
      <alignment horizontal="center" vertical="center" wrapText="1"/>
    </xf>
    <xf numFmtId="0" fontId="21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0" borderId="15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0" borderId="20" xfId="0" applyFont="1" applyBorder="1" applyAlignment="1" applyProtection="1">
      <alignment horizontal="left" vertical="center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11101" TargetMode="External" /><Relationship Id="rId2" Type="http://schemas.openxmlformats.org/officeDocument/2006/relationships/hyperlink" Target="https://podminky.urs.cz/item/CS_URS_2024_02/111301111" TargetMode="External" /><Relationship Id="rId3" Type="http://schemas.openxmlformats.org/officeDocument/2006/relationships/hyperlink" Target="https://podminky.urs.cz/item/CS_URS_2024_02/113106123" TargetMode="External" /><Relationship Id="rId4" Type="http://schemas.openxmlformats.org/officeDocument/2006/relationships/hyperlink" Target="https://podminky.urs.cz/item/CS_URS_2024_02/113107330" TargetMode="External" /><Relationship Id="rId5" Type="http://schemas.openxmlformats.org/officeDocument/2006/relationships/hyperlink" Target="https://podminky.urs.cz/item/CS_URS_2024_02/113107341" TargetMode="External" /><Relationship Id="rId6" Type="http://schemas.openxmlformats.org/officeDocument/2006/relationships/hyperlink" Target="https://podminky.urs.cz/item/CS_URS_2024_02/113107342" TargetMode="External" /><Relationship Id="rId7" Type="http://schemas.openxmlformats.org/officeDocument/2006/relationships/hyperlink" Target="https://podminky.urs.cz/item/CS_URS_2024_02/113201112" TargetMode="External" /><Relationship Id="rId8" Type="http://schemas.openxmlformats.org/officeDocument/2006/relationships/hyperlink" Target="https://podminky.urs.cz/item/CS_URS_2024_02/113202111" TargetMode="External" /><Relationship Id="rId9" Type="http://schemas.openxmlformats.org/officeDocument/2006/relationships/hyperlink" Target="https://podminky.urs.cz/item/CS_URS_2024_02/119001421" TargetMode="External" /><Relationship Id="rId10" Type="http://schemas.openxmlformats.org/officeDocument/2006/relationships/hyperlink" Target="https://podminky.urs.cz/item/CS_URS_2024_02/122251102" TargetMode="External" /><Relationship Id="rId11" Type="http://schemas.openxmlformats.org/officeDocument/2006/relationships/hyperlink" Target="https://podminky.urs.cz/item/CS_URS_2024_02/129001101" TargetMode="External" /><Relationship Id="rId12" Type="http://schemas.openxmlformats.org/officeDocument/2006/relationships/hyperlink" Target="https://podminky.urs.cz/item/CS_URS_2024_02/132254202" TargetMode="External" /><Relationship Id="rId13" Type="http://schemas.openxmlformats.org/officeDocument/2006/relationships/hyperlink" Target="https://podminky.urs.cz/item/CS_URS_2024_02/162751117" TargetMode="External" /><Relationship Id="rId14" Type="http://schemas.openxmlformats.org/officeDocument/2006/relationships/hyperlink" Target="https://podminky.urs.cz/item/CS_URS_2024_02/162751119" TargetMode="External" /><Relationship Id="rId15" Type="http://schemas.openxmlformats.org/officeDocument/2006/relationships/hyperlink" Target="https://podminky.urs.cz/item/CS_URS_2024_02/171201231" TargetMode="External" /><Relationship Id="rId16" Type="http://schemas.openxmlformats.org/officeDocument/2006/relationships/hyperlink" Target="https://podminky.urs.cz/item/CS_URS_2024_02/171251201" TargetMode="External" /><Relationship Id="rId17" Type="http://schemas.openxmlformats.org/officeDocument/2006/relationships/hyperlink" Target="https://podminky.urs.cz/item/CS_URS_2024_02/175151101" TargetMode="External" /><Relationship Id="rId18" Type="http://schemas.openxmlformats.org/officeDocument/2006/relationships/hyperlink" Target="https://podminky.urs.cz/item/CS_URS_2024_02/181351003" TargetMode="External" /><Relationship Id="rId19" Type="http://schemas.openxmlformats.org/officeDocument/2006/relationships/hyperlink" Target="https://podminky.urs.cz/item/CS_URS_2024_02/181411131" TargetMode="External" /><Relationship Id="rId20" Type="http://schemas.openxmlformats.org/officeDocument/2006/relationships/hyperlink" Target="https://podminky.urs.cz/item/CS_URS_2024_02/181951112" TargetMode="External" /><Relationship Id="rId21" Type="http://schemas.openxmlformats.org/officeDocument/2006/relationships/hyperlink" Target="https://podminky.urs.cz/item/CS_URS_2024_02/966070821" TargetMode="External" /><Relationship Id="rId22" Type="http://schemas.openxmlformats.org/officeDocument/2006/relationships/hyperlink" Target="https://podminky.urs.cz/item/CS_URS_2024_02/339921132" TargetMode="External" /><Relationship Id="rId23" Type="http://schemas.openxmlformats.org/officeDocument/2006/relationships/hyperlink" Target="https://podminky.urs.cz/item/CS_URS_2024_02/348172114" TargetMode="External" /><Relationship Id="rId24" Type="http://schemas.openxmlformats.org/officeDocument/2006/relationships/hyperlink" Target="https://podminky.urs.cz/item/CS_URS_2024_02/451573111" TargetMode="External" /><Relationship Id="rId25" Type="http://schemas.openxmlformats.org/officeDocument/2006/relationships/hyperlink" Target="https://podminky.urs.cz/item/CS_URS_2024_02/564851111" TargetMode="External" /><Relationship Id="rId26" Type="http://schemas.openxmlformats.org/officeDocument/2006/relationships/hyperlink" Target="https://podminky.urs.cz/item/CS_URS_2024_02/564861111" TargetMode="External" /><Relationship Id="rId27" Type="http://schemas.openxmlformats.org/officeDocument/2006/relationships/hyperlink" Target="https://podminky.urs.cz/item/CS_URS_2024_02/573211109" TargetMode="External" /><Relationship Id="rId28" Type="http://schemas.openxmlformats.org/officeDocument/2006/relationships/hyperlink" Target="https://podminky.urs.cz/item/CS_URS_2024_02/577134141" TargetMode="External" /><Relationship Id="rId29" Type="http://schemas.openxmlformats.org/officeDocument/2006/relationships/hyperlink" Target="https://podminky.urs.cz/item/CS_URS_2024_02/577165142" TargetMode="External" /><Relationship Id="rId30" Type="http://schemas.openxmlformats.org/officeDocument/2006/relationships/hyperlink" Target="https://podminky.urs.cz/item/CS_URS_2024_02/596211112" TargetMode="External" /><Relationship Id="rId31" Type="http://schemas.openxmlformats.org/officeDocument/2006/relationships/hyperlink" Target="https://podminky.urs.cz/item/CS_URS_2024_02/596212211" TargetMode="External" /><Relationship Id="rId32" Type="http://schemas.openxmlformats.org/officeDocument/2006/relationships/hyperlink" Target="https://podminky.urs.cz/item/CS_URS_2024_02/871310310" TargetMode="External" /><Relationship Id="rId33" Type="http://schemas.openxmlformats.org/officeDocument/2006/relationships/hyperlink" Target="https://podminky.urs.cz/item/CS_URS_2024_02/877355211" TargetMode="External" /><Relationship Id="rId34" Type="http://schemas.openxmlformats.org/officeDocument/2006/relationships/hyperlink" Target="https://podminky.urs.cz/item/CS_URS_2024_02/914111111" TargetMode="External" /><Relationship Id="rId35" Type="http://schemas.openxmlformats.org/officeDocument/2006/relationships/hyperlink" Target="https://podminky.urs.cz/item/CS_URS_2024_02/914511111" TargetMode="External" /><Relationship Id="rId36" Type="http://schemas.openxmlformats.org/officeDocument/2006/relationships/hyperlink" Target="https://podminky.urs.cz/item/CS_URS_2024_02/915111112" TargetMode="External" /><Relationship Id="rId37" Type="http://schemas.openxmlformats.org/officeDocument/2006/relationships/hyperlink" Target="https://podminky.urs.cz/item/CS_URS_2024_02/915111122" TargetMode="External" /><Relationship Id="rId38" Type="http://schemas.openxmlformats.org/officeDocument/2006/relationships/hyperlink" Target="https://podminky.urs.cz/item/CS_URS_2024_02/915211112" TargetMode="External" /><Relationship Id="rId39" Type="http://schemas.openxmlformats.org/officeDocument/2006/relationships/hyperlink" Target="https://podminky.urs.cz/item/CS_URS_2024_02/915211122" TargetMode="External" /><Relationship Id="rId40" Type="http://schemas.openxmlformats.org/officeDocument/2006/relationships/hyperlink" Target="https://podminky.urs.cz/item/CS_URS_2024_02/915611111" TargetMode="External" /><Relationship Id="rId41" Type="http://schemas.openxmlformats.org/officeDocument/2006/relationships/hyperlink" Target="https://podminky.urs.cz/item/CS_URS_2024_02/916132113" TargetMode="External" /><Relationship Id="rId42" Type="http://schemas.openxmlformats.org/officeDocument/2006/relationships/hyperlink" Target="https://podminky.urs.cz/item/CS_URS_2024_02/916231213" TargetMode="External" /><Relationship Id="rId43" Type="http://schemas.openxmlformats.org/officeDocument/2006/relationships/hyperlink" Target="https://podminky.urs.cz/item/CS_URS_2024_02/916991121" TargetMode="External" /><Relationship Id="rId44" Type="http://schemas.openxmlformats.org/officeDocument/2006/relationships/hyperlink" Target="https://podminky.urs.cz/item/CS_URS_2024_02/919112213" TargetMode="External" /><Relationship Id="rId45" Type="http://schemas.openxmlformats.org/officeDocument/2006/relationships/hyperlink" Target="https://podminky.urs.cz/item/CS_URS_2024_02/919121112" TargetMode="External" /><Relationship Id="rId46" Type="http://schemas.openxmlformats.org/officeDocument/2006/relationships/hyperlink" Target="https://podminky.urs.cz/item/CS_URS_2024_02/919735111" TargetMode="External" /><Relationship Id="rId47" Type="http://schemas.openxmlformats.org/officeDocument/2006/relationships/hyperlink" Target="https://podminky.urs.cz/item/CS_URS_2024_02/919735112" TargetMode="External" /><Relationship Id="rId48" Type="http://schemas.openxmlformats.org/officeDocument/2006/relationships/hyperlink" Target="https://podminky.urs.cz/item/CS_URS_2024_02/935113111" TargetMode="External" /><Relationship Id="rId49" Type="http://schemas.openxmlformats.org/officeDocument/2006/relationships/hyperlink" Target="https://podminky.urs.cz/item/CS_URS_2024_02/966006132" TargetMode="External" /><Relationship Id="rId50" Type="http://schemas.openxmlformats.org/officeDocument/2006/relationships/hyperlink" Target="https://podminky.urs.cz/item/CS_URS_2024_02/997221561" TargetMode="External" /><Relationship Id="rId51" Type="http://schemas.openxmlformats.org/officeDocument/2006/relationships/hyperlink" Target="https://podminky.urs.cz/item/CS_URS_2024_02/997221569" TargetMode="External" /><Relationship Id="rId52" Type="http://schemas.openxmlformats.org/officeDocument/2006/relationships/hyperlink" Target="https://podminky.urs.cz/item/CS_URS_2024_02/997221611" TargetMode="External" /><Relationship Id="rId53" Type="http://schemas.openxmlformats.org/officeDocument/2006/relationships/hyperlink" Target="https://podminky.urs.cz/item/CS_URS_2024_02/997221861" TargetMode="External" /><Relationship Id="rId54" Type="http://schemas.openxmlformats.org/officeDocument/2006/relationships/hyperlink" Target="https://podminky.urs.cz/item/CS_URS_2024_02/997221875" TargetMode="External" /><Relationship Id="rId55" Type="http://schemas.openxmlformats.org/officeDocument/2006/relationships/hyperlink" Target="https://podminky.urs.cz/item/CS_URS_2024_02/998223011" TargetMode="External" /><Relationship Id="rId56" Type="http://schemas.openxmlformats.org/officeDocument/2006/relationships/hyperlink" Target="https://podminky.urs.cz/item/CS_URS_2024_02/711161212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S4" s="20" t="s">
        <v>11</v>
      </c>
    </row>
    <row r="5" s="1" customFormat="1" ht="12" customHeight="1">
      <c r="B5" s="24"/>
      <c r="C5" s="25"/>
      <c r="D5" s="28" t="s">
        <v>12</v>
      </c>
      <c r="E5" s="25"/>
      <c r="F5" s="25"/>
      <c r="G5" s="25"/>
      <c r="H5" s="25"/>
      <c r="I5" s="25"/>
      <c r="J5" s="25"/>
      <c r="K5" s="29" t="s">
        <v>13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S5" s="20" t="s">
        <v>6</v>
      </c>
    </row>
    <row r="6" s="1" customFormat="1" ht="36.96" customHeight="1">
      <c r="B6" s="24"/>
      <c r="C6" s="25"/>
      <c r="D6" s="30" t="s">
        <v>14</v>
      </c>
      <c r="E6" s="25"/>
      <c r="F6" s="25"/>
      <c r="G6" s="25"/>
      <c r="H6" s="25"/>
      <c r="I6" s="25"/>
      <c r="J6" s="25"/>
      <c r="K6" s="31" t="s">
        <v>15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S6" s="20" t="s">
        <v>6</v>
      </c>
    </row>
    <row r="7" s="1" customFormat="1" ht="12" customHeight="1">
      <c r="B7" s="24"/>
      <c r="C7" s="25"/>
      <c r="D7" s="32" t="s">
        <v>16</v>
      </c>
      <c r="E7" s="25"/>
      <c r="F7" s="25"/>
      <c r="G7" s="25"/>
      <c r="H7" s="25"/>
      <c r="I7" s="25"/>
      <c r="J7" s="25"/>
      <c r="K7" s="29" t="s">
        <v>17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18</v>
      </c>
      <c r="AL7" s="25"/>
      <c r="AM7" s="25"/>
      <c r="AN7" s="29" t="s">
        <v>17</v>
      </c>
      <c r="AO7" s="25"/>
      <c r="AP7" s="25"/>
      <c r="AQ7" s="25"/>
      <c r="AR7" s="23"/>
      <c r="BS7" s="20" t="s">
        <v>6</v>
      </c>
    </row>
    <row r="8" s="1" customFormat="1" ht="12" customHeight="1">
      <c r="B8" s="24"/>
      <c r="C8" s="25"/>
      <c r="D8" s="32" t="s">
        <v>19</v>
      </c>
      <c r="E8" s="25"/>
      <c r="F8" s="25"/>
      <c r="G8" s="25"/>
      <c r="H8" s="25"/>
      <c r="I8" s="25"/>
      <c r="J8" s="25"/>
      <c r="K8" s="29" t="s">
        <v>20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21</v>
      </c>
      <c r="AL8" s="25"/>
      <c r="AM8" s="25"/>
      <c r="AN8" s="29" t="s">
        <v>22</v>
      </c>
      <c r="AO8" s="25"/>
      <c r="AP8" s="25"/>
      <c r="AQ8" s="25"/>
      <c r="AR8" s="23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S9" s="20" t="s">
        <v>6</v>
      </c>
    </row>
    <row r="10" s="1" customFormat="1" ht="12" customHeight="1">
      <c r="B10" s="24"/>
      <c r="C10" s="25"/>
      <c r="D10" s="32" t="s">
        <v>23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24</v>
      </c>
      <c r="AL10" s="25"/>
      <c r="AM10" s="25"/>
      <c r="AN10" s="29" t="s">
        <v>25</v>
      </c>
      <c r="AO10" s="25"/>
      <c r="AP10" s="25"/>
      <c r="AQ10" s="25"/>
      <c r="AR10" s="23"/>
      <c r="BS10" s="20" t="s">
        <v>6</v>
      </c>
    </row>
    <row r="11" s="1" customFormat="1" ht="18.48" customHeight="1">
      <c r="B11" s="24"/>
      <c r="C11" s="25"/>
      <c r="D11" s="25"/>
      <c r="E11" s="29" t="s">
        <v>26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27</v>
      </c>
      <c r="AL11" s="25"/>
      <c r="AM11" s="25"/>
      <c r="AN11" s="29" t="s">
        <v>28</v>
      </c>
      <c r="AO11" s="25"/>
      <c r="AP11" s="25"/>
      <c r="AQ11" s="25"/>
      <c r="AR11" s="23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S12" s="20" t="s">
        <v>6</v>
      </c>
    </row>
    <row r="13" s="1" customFormat="1" ht="12" customHeight="1">
      <c r="B13" s="24"/>
      <c r="C13" s="25"/>
      <c r="D13" s="32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24</v>
      </c>
      <c r="AL13" s="25"/>
      <c r="AM13" s="25"/>
      <c r="AN13" s="29" t="s">
        <v>25</v>
      </c>
      <c r="AO13" s="25"/>
      <c r="AP13" s="25"/>
      <c r="AQ13" s="25"/>
      <c r="AR13" s="23"/>
      <c r="BS13" s="20" t="s">
        <v>6</v>
      </c>
    </row>
    <row r="14">
      <c r="B14" s="24"/>
      <c r="C14" s="25"/>
      <c r="D14" s="25"/>
      <c r="E14" s="29" t="s">
        <v>26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2" t="s">
        <v>27</v>
      </c>
      <c r="AL14" s="25"/>
      <c r="AM14" s="25"/>
      <c r="AN14" s="29" t="s">
        <v>28</v>
      </c>
      <c r="AO14" s="25"/>
      <c r="AP14" s="25"/>
      <c r="AQ14" s="25"/>
      <c r="AR14" s="23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S15" s="20" t="s">
        <v>4</v>
      </c>
    </row>
    <row r="16" s="1" customFormat="1" ht="12" customHeight="1">
      <c r="B16" s="24"/>
      <c r="C16" s="25"/>
      <c r="D16" s="32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24</v>
      </c>
      <c r="AL16" s="25"/>
      <c r="AM16" s="25"/>
      <c r="AN16" s="29" t="s">
        <v>31</v>
      </c>
      <c r="AO16" s="25"/>
      <c r="AP16" s="25"/>
      <c r="AQ16" s="25"/>
      <c r="AR16" s="23"/>
      <c r="BS16" s="20" t="s">
        <v>4</v>
      </c>
    </row>
    <row r="17" s="1" customFormat="1" ht="18.48" customHeight="1">
      <c r="B17" s="24"/>
      <c r="C17" s="25"/>
      <c r="D17" s="25"/>
      <c r="E17" s="29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27</v>
      </c>
      <c r="AL17" s="25"/>
      <c r="AM17" s="25"/>
      <c r="AN17" s="29" t="s">
        <v>33</v>
      </c>
      <c r="AO17" s="25"/>
      <c r="AP17" s="25"/>
      <c r="AQ17" s="25"/>
      <c r="AR17" s="23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S18" s="20" t="s">
        <v>6</v>
      </c>
    </row>
    <row r="19" s="1" customFormat="1" ht="12" customHeight="1">
      <c r="B19" s="24"/>
      <c r="C19" s="25"/>
      <c r="D19" s="32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24</v>
      </c>
      <c r="AL19" s="25"/>
      <c r="AM19" s="25"/>
      <c r="AN19" s="29" t="s">
        <v>31</v>
      </c>
      <c r="AO19" s="25"/>
      <c r="AP19" s="25"/>
      <c r="AQ19" s="25"/>
      <c r="AR19" s="23"/>
      <c r="BS19" s="20" t="s">
        <v>6</v>
      </c>
    </row>
    <row r="20" s="1" customFormat="1" ht="18.48" customHeight="1">
      <c r="B20" s="24"/>
      <c r="C20" s="25"/>
      <c r="D20" s="25"/>
      <c r="E20" s="29" t="s">
        <v>32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27</v>
      </c>
      <c r="AL20" s="25"/>
      <c r="AM20" s="25"/>
      <c r="AN20" s="29" t="s">
        <v>33</v>
      </c>
      <c r="AO20" s="25"/>
      <c r="AP20" s="25"/>
      <c r="AQ20" s="25"/>
      <c r="AR20" s="23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</row>
    <row r="22" s="1" customFormat="1" ht="12" customHeight="1">
      <c r="B22" s="24"/>
      <c r="C22" s="25"/>
      <c r="D22" s="32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</row>
    <row r="23" s="1" customFormat="1" ht="47.25" customHeight="1">
      <c r="B23" s="24"/>
      <c r="C23" s="25"/>
      <c r="D23" s="25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25"/>
      <c r="AP23" s="25"/>
      <c r="AQ23" s="25"/>
      <c r="AR23" s="23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</row>
    <row r="25" s="1" customFormat="1" ht="6.96" customHeight="1">
      <c r="B25" s="24"/>
      <c r="C25" s="25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5"/>
      <c r="AQ25" s="25"/>
      <c r="AR25" s="23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837089.54000000004</v>
      </c>
      <c r="AL26" s="39"/>
      <c r="AM26" s="39"/>
      <c r="AN26" s="39"/>
      <c r="AO26" s="39"/>
      <c r="AP26" s="37"/>
      <c r="AQ26" s="37"/>
      <c r="AR26" s="41"/>
      <c r="BE26" s="35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35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35"/>
    </row>
    <row r="29" s="3" customFormat="1" ht="14.4" customHeight="1">
      <c r="A29" s="3"/>
      <c r="B29" s="43"/>
      <c r="C29" s="44"/>
      <c r="D29" s="32" t="s">
        <v>42</v>
      </c>
      <c r="E29" s="44"/>
      <c r="F29" s="32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837089.54000000004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175788.79999999999</v>
      </c>
      <c r="AL29" s="44"/>
      <c r="AM29" s="44"/>
      <c r="AN29" s="44"/>
      <c r="AO29" s="44"/>
      <c r="AP29" s="44"/>
      <c r="AQ29" s="44"/>
      <c r="AR29" s="47"/>
      <c r="BE29" s="3"/>
    </row>
    <row r="30" s="3" customFormat="1" ht="14.4" customHeight="1">
      <c r="A30" s="3"/>
      <c r="B30" s="43"/>
      <c r="C30" s="44"/>
      <c r="D30" s="44"/>
      <c r="E30" s="44"/>
      <c r="F30" s="32" t="s">
        <v>44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3"/>
    </row>
    <row r="31" hidden="1" s="3" customFormat="1" ht="14.4" customHeight="1">
      <c r="A31" s="3"/>
      <c r="B31" s="43"/>
      <c r="C31" s="44"/>
      <c r="D31" s="44"/>
      <c r="E31" s="44"/>
      <c r="F31" s="32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3"/>
    </row>
    <row r="32" hidden="1" s="3" customFormat="1" ht="14.4" customHeight="1">
      <c r="A32" s="3"/>
      <c r="B32" s="43"/>
      <c r="C32" s="44"/>
      <c r="D32" s="44"/>
      <c r="E32" s="44"/>
      <c r="F32" s="32" t="s">
        <v>46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3"/>
    </row>
    <row r="33" hidden="1" s="3" customFormat="1" ht="14.4" customHeight="1">
      <c r="A33" s="3"/>
      <c r="B33" s="43"/>
      <c r="C33" s="44"/>
      <c r="D33" s="44"/>
      <c r="E33" s="44"/>
      <c r="F33" s="32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1012878.3400000001</v>
      </c>
      <c r="AL35" s="50"/>
      <c r="AM35" s="50"/>
      <c r="AN35" s="50"/>
      <c r="AO35" s="54"/>
      <c r="AP35" s="48"/>
      <c r="AQ35" s="48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  <c r="BE37" s="35"/>
    </row>
    <row r="41" s="2" customFormat="1" ht="6.96" customHeight="1">
      <c r="A41" s="35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  <c r="BE41" s="35"/>
    </row>
    <row r="42" s="2" customFormat="1" ht="24.96" customHeight="1">
      <c r="A42" s="35"/>
      <c r="B42" s="36"/>
      <c r="C42" s="26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59"/>
      <c r="C44" s="32" t="s">
        <v>12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003/2024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14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Chodník v ul. Radovesnická II. etapa, Kolín - Štítary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32" t="s">
        <v>19</v>
      </c>
      <c r="D47" s="37"/>
      <c r="E47" s="37"/>
      <c r="F47" s="37"/>
      <c r="G47" s="37"/>
      <c r="H47" s="37"/>
      <c r="I47" s="37"/>
      <c r="J47" s="37"/>
      <c r="K47" s="37"/>
      <c r="L47" s="67" t="str">
        <f>IF(K8="","",K8)</f>
        <v xml:space="preserve"> Kolín - Štítary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2" t="s">
        <v>21</v>
      </c>
      <c r="AJ47" s="37"/>
      <c r="AK47" s="37"/>
      <c r="AL47" s="37"/>
      <c r="AM47" s="68" t="str">
        <f>IF(AN8= "","",AN8)</f>
        <v>6. 9. 2024</v>
      </c>
      <c r="AN47" s="68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32" t="s">
        <v>23</v>
      </c>
      <c r="D49" s="37"/>
      <c r="E49" s="37"/>
      <c r="F49" s="37"/>
      <c r="G49" s="37"/>
      <c r="H49" s="37"/>
      <c r="I49" s="37"/>
      <c r="J49" s="37"/>
      <c r="K49" s="37"/>
      <c r="L49" s="60" t="str">
        <f>IF(E11= "","",E11)</f>
        <v>Město Kolín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2" t="s">
        <v>30</v>
      </c>
      <c r="AJ49" s="37"/>
      <c r="AK49" s="37"/>
      <c r="AL49" s="37"/>
      <c r="AM49" s="69" t="str">
        <f>IF(E17="","",E17)</f>
        <v>DI PROJEKT s.r.o.</v>
      </c>
      <c r="AN49" s="60"/>
      <c r="AO49" s="60"/>
      <c r="AP49" s="60"/>
      <c r="AQ49" s="37"/>
      <c r="AR49" s="41"/>
      <c r="AS49" s="70" t="s">
        <v>52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5"/>
    </row>
    <row r="50" s="2" customFormat="1" ht="15.15" customHeight="1">
      <c r="A50" s="35"/>
      <c r="B50" s="36"/>
      <c r="C50" s="32" t="s">
        <v>29</v>
      </c>
      <c r="D50" s="37"/>
      <c r="E50" s="37"/>
      <c r="F50" s="37"/>
      <c r="G50" s="37"/>
      <c r="H50" s="37"/>
      <c r="I50" s="37"/>
      <c r="J50" s="37"/>
      <c r="K50" s="37"/>
      <c r="L50" s="60" t="str">
        <f>IF(E14="","",E14)</f>
        <v>Město Kolín</v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2" t="s">
        <v>35</v>
      </c>
      <c r="AJ50" s="37"/>
      <c r="AK50" s="37"/>
      <c r="AL50" s="37"/>
      <c r="AM50" s="69" t="str">
        <f>IF(E20="","",E20)</f>
        <v>DI PROJEKT s.r.o.</v>
      </c>
      <c r="AN50" s="60"/>
      <c r="AO50" s="60"/>
      <c r="AP50" s="60"/>
      <c r="AQ50" s="37"/>
      <c r="AR50" s="41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5"/>
    </row>
    <row r="52" s="2" customFormat="1" ht="29.28" customHeight="1">
      <c r="A52" s="35"/>
      <c r="B52" s="36"/>
      <c r="C52" s="82" t="s">
        <v>53</v>
      </c>
      <c r="D52" s="83"/>
      <c r="E52" s="83"/>
      <c r="F52" s="83"/>
      <c r="G52" s="83"/>
      <c r="H52" s="84"/>
      <c r="I52" s="85" t="s">
        <v>54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55</v>
      </c>
      <c r="AH52" s="83"/>
      <c r="AI52" s="83"/>
      <c r="AJ52" s="83"/>
      <c r="AK52" s="83"/>
      <c r="AL52" s="83"/>
      <c r="AM52" s="83"/>
      <c r="AN52" s="85" t="s">
        <v>56</v>
      </c>
      <c r="AO52" s="83"/>
      <c r="AP52" s="83"/>
      <c r="AQ52" s="87" t="s">
        <v>57</v>
      </c>
      <c r="AR52" s="41"/>
      <c r="AS52" s="88" t="s">
        <v>58</v>
      </c>
      <c r="AT52" s="89" t="s">
        <v>59</v>
      </c>
      <c r="AU52" s="89" t="s">
        <v>60</v>
      </c>
      <c r="AV52" s="89" t="s">
        <v>61</v>
      </c>
      <c r="AW52" s="89" t="s">
        <v>62</v>
      </c>
      <c r="AX52" s="89" t="s">
        <v>63</v>
      </c>
      <c r="AY52" s="89" t="s">
        <v>64</v>
      </c>
      <c r="AZ52" s="89" t="s">
        <v>65</v>
      </c>
      <c r="BA52" s="89" t="s">
        <v>66</v>
      </c>
      <c r="BB52" s="89" t="s">
        <v>67</v>
      </c>
      <c r="BC52" s="89" t="s">
        <v>68</v>
      </c>
      <c r="BD52" s="90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5"/>
    </row>
    <row r="54" s="6" customFormat="1" ht="32.4" customHeight="1">
      <c r="A54" s="6"/>
      <c r="B54" s="94"/>
      <c r="C54" s="95" t="s">
        <v>70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ROUND(SUM(AG55:AG56),2)</f>
        <v>837089.54000000004</v>
      </c>
      <c r="AH54" s="97"/>
      <c r="AI54" s="97"/>
      <c r="AJ54" s="97"/>
      <c r="AK54" s="97"/>
      <c r="AL54" s="97"/>
      <c r="AM54" s="97"/>
      <c r="AN54" s="98">
        <f>SUM(AG54,AT54)</f>
        <v>1012878.3400000001</v>
      </c>
      <c r="AO54" s="98"/>
      <c r="AP54" s="98"/>
      <c r="AQ54" s="99" t="s">
        <v>17</v>
      </c>
      <c r="AR54" s="100"/>
      <c r="AS54" s="101">
        <f>ROUND(SUM(AS55:AS56),2)</f>
        <v>0</v>
      </c>
      <c r="AT54" s="102">
        <f>ROUND(SUM(AV54:AW54),2)</f>
        <v>175788.79999999999</v>
      </c>
      <c r="AU54" s="103">
        <f>ROUND(SUM(AU55:AU56),5)</f>
        <v>402.01128</v>
      </c>
      <c r="AV54" s="102">
        <f>ROUND(AZ54*L29,2)</f>
        <v>175788.79999999999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ROUND(SUM(AZ55:AZ56),2)</f>
        <v>837089.54000000004</v>
      </c>
      <c r="BA54" s="102">
        <f>ROUND(SUM(BA55:BA56),2)</f>
        <v>0</v>
      </c>
      <c r="BB54" s="102">
        <f>ROUND(SUM(BB55:BB56),2)</f>
        <v>0</v>
      </c>
      <c r="BC54" s="102">
        <f>ROUND(SUM(BC55:BC56),2)</f>
        <v>0</v>
      </c>
      <c r="BD54" s="104">
        <f>ROUND(SUM(BD55:BD56),2)</f>
        <v>0</v>
      </c>
      <c r="BE54" s="6"/>
      <c r="BS54" s="105" t="s">
        <v>71</v>
      </c>
      <c r="BT54" s="105" t="s">
        <v>72</v>
      </c>
      <c r="BU54" s="106" t="s">
        <v>73</v>
      </c>
      <c r="BV54" s="105" t="s">
        <v>74</v>
      </c>
      <c r="BW54" s="105" t="s">
        <v>5</v>
      </c>
      <c r="BX54" s="105" t="s">
        <v>75</v>
      </c>
      <c r="CL54" s="105" t="s">
        <v>17</v>
      </c>
    </row>
    <row r="55" s="7" customFormat="1" ht="24.75" customHeight="1">
      <c r="A55" s="107" t="s">
        <v>76</v>
      </c>
      <c r="B55" s="108"/>
      <c r="C55" s="109"/>
      <c r="D55" s="110" t="s">
        <v>77</v>
      </c>
      <c r="E55" s="110"/>
      <c r="F55" s="110"/>
      <c r="G55" s="110"/>
      <c r="H55" s="110"/>
      <c r="I55" s="111"/>
      <c r="J55" s="110" t="s">
        <v>78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'003-2024_1 - SO 101 Chodník'!J30</f>
        <v>702089.54000000004</v>
      </c>
      <c r="AH55" s="111"/>
      <c r="AI55" s="111"/>
      <c r="AJ55" s="111"/>
      <c r="AK55" s="111"/>
      <c r="AL55" s="111"/>
      <c r="AM55" s="111"/>
      <c r="AN55" s="112">
        <f>SUM(AG55,AT55)</f>
        <v>849528.34000000008</v>
      </c>
      <c r="AO55" s="111"/>
      <c r="AP55" s="111"/>
      <c r="AQ55" s="113" t="s">
        <v>79</v>
      </c>
      <c r="AR55" s="114"/>
      <c r="AS55" s="115">
        <v>0</v>
      </c>
      <c r="AT55" s="116">
        <f>ROUND(SUM(AV55:AW55),2)</f>
        <v>147438.79999999999</v>
      </c>
      <c r="AU55" s="117">
        <f>'003-2024_1 - SO 101 Chodník'!P92</f>
        <v>402.01127900000006</v>
      </c>
      <c r="AV55" s="116">
        <f>'003-2024_1 - SO 101 Chodník'!J33</f>
        <v>147438.79999999999</v>
      </c>
      <c r="AW55" s="116">
        <f>'003-2024_1 - SO 101 Chodník'!J34</f>
        <v>0</v>
      </c>
      <c r="AX55" s="116">
        <f>'003-2024_1 - SO 101 Chodník'!J35</f>
        <v>0</v>
      </c>
      <c r="AY55" s="116">
        <f>'003-2024_1 - SO 101 Chodník'!J36</f>
        <v>0</v>
      </c>
      <c r="AZ55" s="116">
        <f>'003-2024_1 - SO 101 Chodník'!F33</f>
        <v>702089.54000000004</v>
      </c>
      <c r="BA55" s="116">
        <f>'003-2024_1 - SO 101 Chodník'!F34</f>
        <v>0</v>
      </c>
      <c r="BB55" s="116">
        <f>'003-2024_1 - SO 101 Chodník'!F35</f>
        <v>0</v>
      </c>
      <c r="BC55" s="116">
        <f>'003-2024_1 - SO 101 Chodník'!F36</f>
        <v>0</v>
      </c>
      <c r="BD55" s="118">
        <f>'003-2024_1 - SO 101 Chodník'!F37</f>
        <v>0</v>
      </c>
      <c r="BE55" s="7"/>
      <c r="BT55" s="119" t="s">
        <v>80</v>
      </c>
      <c r="BV55" s="119" t="s">
        <v>74</v>
      </c>
      <c r="BW55" s="119" t="s">
        <v>81</v>
      </c>
      <c r="BX55" s="119" t="s">
        <v>5</v>
      </c>
      <c r="CL55" s="119" t="s">
        <v>17</v>
      </c>
      <c r="CM55" s="119" t="s">
        <v>82</v>
      </c>
    </row>
    <row r="56" s="7" customFormat="1" ht="24.75" customHeight="1">
      <c r="A56" s="107" t="s">
        <v>76</v>
      </c>
      <c r="B56" s="108"/>
      <c r="C56" s="109"/>
      <c r="D56" s="110" t="s">
        <v>83</v>
      </c>
      <c r="E56" s="110"/>
      <c r="F56" s="110"/>
      <c r="G56" s="110"/>
      <c r="H56" s="110"/>
      <c r="I56" s="111"/>
      <c r="J56" s="110" t="s">
        <v>84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'003-2024_2 - Vedlejší roz...'!J30</f>
        <v>135000</v>
      </c>
      <c r="AH56" s="111"/>
      <c r="AI56" s="111"/>
      <c r="AJ56" s="111"/>
      <c r="AK56" s="111"/>
      <c r="AL56" s="111"/>
      <c r="AM56" s="111"/>
      <c r="AN56" s="112">
        <f>SUM(AG56,AT56)</f>
        <v>163350</v>
      </c>
      <c r="AO56" s="111"/>
      <c r="AP56" s="111"/>
      <c r="AQ56" s="113" t="s">
        <v>79</v>
      </c>
      <c r="AR56" s="114"/>
      <c r="AS56" s="120">
        <v>0</v>
      </c>
      <c r="AT56" s="121">
        <f>ROUND(SUM(AV56:AW56),2)</f>
        <v>28350</v>
      </c>
      <c r="AU56" s="122">
        <f>'003-2024_2 - Vedlejší roz...'!P80</f>
        <v>0</v>
      </c>
      <c r="AV56" s="121">
        <f>'003-2024_2 - Vedlejší roz...'!J33</f>
        <v>28350</v>
      </c>
      <c r="AW56" s="121">
        <f>'003-2024_2 - Vedlejší roz...'!J34</f>
        <v>0</v>
      </c>
      <c r="AX56" s="121">
        <f>'003-2024_2 - Vedlejší roz...'!J35</f>
        <v>0</v>
      </c>
      <c r="AY56" s="121">
        <f>'003-2024_2 - Vedlejší roz...'!J36</f>
        <v>0</v>
      </c>
      <c r="AZ56" s="121">
        <f>'003-2024_2 - Vedlejší roz...'!F33</f>
        <v>135000</v>
      </c>
      <c r="BA56" s="121">
        <f>'003-2024_2 - Vedlejší roz...'!F34</f>
        <v>0</v>
      </c>
      <c r="BB56" s="121">
        <f>'003-2024_2 - Vedlejší roz...'!F35</f>
        <v>0</v>
      </c>
      <c r="BC56" s="121">
        <f>'003-2024_2 - Vedlejší roz...'!F36</f>
        <v>0</v>
      </c>
      <c r="BD56" s="123">
        <f>'003-2024_2 - Vedlejší roz...'!F37</f>
        <v>0</v>
      </c>
      <c r="BE56" s="7"/>
      <c r="BT56" s="119" t="s">
        <v>80</v>
      </c>
      <c r="BV56" s="119" t="s">
        <v>74</v>
      </c>
      <c r="BW56" s="119" t="s">
        <v>85</v>
      </c>
      <c r="BX56" s="119" t="s">
        <v>5</v>
      </c>
      <c r="CL56" s="119" t="s">
        <v>17</v>
      </c>
      <c r="CM56" s="119" t="s">
        <v>82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vHJt9LLqxtFzKaDnpEl3qGXbV82a5Gi3fo6LyylIVCH/9SKZO6hgdemH3HaK/RLnpcSAuUjR30tPlsxYqQwbDw==" hashValue="dgwsjaZNi/HK63VYE9fQQwNxiTezmwIAdzIJdD8AtJDOKiVxv3IZ4mL31moS59Eta5hRuzMV35fjNJ3DbHsZMA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3-2024_1 - SO 101 Chodník'!C2" display="/"/>
    <hyperlink ref="A56" location="'003-2024_2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5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3"/>
      <c r="AT3" s="20" t="s">
        <v>82</v>
      </c>
    </row>
    <row r="4" s="1" customFormat="1" ht="24.96" customHeight="1">
      <c r="B4" s="23"/>
      <c r="D4" s="126" t="s">
        <v>86</v>
      </c>
      <c r="L4" s="23"/>
      <c r="M4" s="127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28" t="s">
        <v>14</v>
      </c>
      <c r="L6" s="23"/>
    </row>
    <row r="7" s="1" customFormat="1" ht="16.5" customHeight="1">
      <c r="B7" s="23"/>
      <c r="E7" s="129" t="str">
        <f>'Rekapitulace stavby'!K6</f>
        <v>Chodník v ul. Radovesnická II. etapa, Kolín - Štítary</v>
      </c>
      <c r="F7" s="128"/>
      <c r="G7" s="128"/>
      <c r="H7" s="128"/>
      <c r="L7" s="23"/>
    </row>
    <row r="8" s="2" customFormat="1" ht="12" customHeight="1">
      <c r="A8" s="35"/>
      <c r="B8" s="41"/>
      <c r="C8" s="35"/>
      <c r="D8" s="128" t="s">
        <v>87</v>
      </c>
      <c r="E8" s="35"/>
      <c r="F8" s="35"/>
      <c r="G8" s="35"/>
      <c r="H8" s="35"/>
      <c r="I8" s="35"/>
      <c r="J8" s="35"/>
      <c r="K8" s="35"/>
      <c r="L8" s="13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1" t="s">
        <v>88</v>
      </c>
      <c r="F9" s="35"/>
      <c r="G9" s="35"/>
      <c r="H9" s="35"/>
      <c r="I9" s="35"/>
      <c r="J9" s="35"/>
      <c r="K9" s="35"/>
      <c r="L9" s="13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8" t="s">
        <v>16</v>
      </c>
      <c r="E11" s="35"/>
      <c r="F11" s="132" t="s">
        <v>17</v>
      </c>
      <c r="G11" s="35"/>
      <c r="H11" s="35"/>
      <c r="I11" s="128" t="s">
        <v>18</v>
      </c>
      <c r="J11" s="132" t="s">
        <v>17</v>
      </c>
      <c r="K11" s="35"/>
      <c r="L11" s="13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8" t="s">
        <v>19</v>
      </c>
      <c r="E12" s="35"/>
      <c r="F12" s="132" t="s">
        <v>20</v>
      </c>
      <c r="G12" s="35"/>
      <c r="H12" s="35"/>
      <c r="I12" s="128" t="s">
        <v>21</v>
      </c>
      <c r="J12" s="133" t="str">
        <f>'Rekapitulace stavby'!AN8</f>
        <v>6. 9. 2024</v>
      </c>
      <c r="K12" s="35"/>
      <c r="L12" s="13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8" t="s">
        <v>23</v>
      </c>
      <c r="E14" s="35"/>
      <c r="F14" s="35"/>
      <c r="G14" s="35"/>
      <c r="H14" s="35"/>
      <c r="I14" s="128" t="s">
        <v>24</v>
      </c>
      <c r="J14" s="132" t="s">
        <v>25</v>
      </c>
      <c r="K14" s="35"/>
      <c r="L14" s="13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2" t="s">
        <v>26</v>
      </c>
      <c r="F15" s="35"/>
      <c r="G15" s="35"/>
      <c r="H15" s="35"/>
      <c r="I15" s="128" t="s">
        <v>27</v>
      </c>
      <c r="J15" s="132" t="s">
        <v>28</v>
      </c>
      <c r="K15" s="35"/>
      <c r="L15" s="13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8" t="s">
        <v>29</v>
      </c>
      <c r="E17" s="35"/>
      <c r="F17" s="35"/>
      <c r="G17" s="35"/>
      <c r="H17" s="35"/>
      <c r="I17" s="128" t="s">
        <v>24</v>
      </c>
      <c r="J17" s="132" t="s">
        <v>25</v>
      </c>
      <c r="K17" s="35"/>
      <c r="L17" s="13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132" t="s">
        <v>26</v>
      </c>
      <c r="F18" s="35"/>
      <c r="G18" s="35"/>
      <c r="H18" s="35"/>
      <c r="I18" s="128" t="s">
        <v>27</v>
      </c>
      <c r="J18" s="132" t="s">
        <v>28</v>
      </c>
      <c r="K18" s="35"/>
      <c r="L18" s="13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8" t="s">
        <v>30</v>
      </c>
      <c r="E20" s="35"/>
      <c r="F20" s="35"/>
      <c r="G20" s="35"/>
      <c r="H20" s="35"/>
      <c r="I20" s="128" t="s">
        <v>24</v>
      </c>
      <c r="J20" s="132" t="s">
        <v>31</v>
      </c>
      <c r="K20" s="35"/>
      <c r="L20" s="13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2" t="s">
        <v>32</v>
      </c>
      <c r="F21" s="35"/>
      <c r="G21" s="35"/>
      <c r="H21" s="35"/>
      <c r="I21" s="128" t="s">
        <v>27</v>
      </c>
      <c r="J21" s="132" t="s">
        <v>33</v>
      </c>
      <c r="K21" s="35"/>
      <c r="L21" s="13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8" t="s">
        <v>35</v>
      </c>
      <c r="E23" s="35"/>
      <c r="F23" s="35"/>
      <c r="G23" s="35"/>
      <c r="H23" s="35"/>
      <c r="I23" s="128" t="s">
        <v>24</v>
      </c>
      <c r="J23" s="132" t="s">
        <v>31</v>
      </c>
      <c r="K23" s="35"/>
      <c r="L23" s="13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2" t="s">
        <v>32</v>
      </c>
      <c r="F24" s="35"/>
      <c r="G24" s="35"/>
      <c r="H24" s="35"/>
      <c r="I24" s="128" t="s">
        <v>27</v>
      </c>
      <c r="J24" s="132" t="s">
        <v>33</v>
      </c>
      <c r="K24" s="35"/>
      <c r="L24" s="13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8" t="s">
        <v>36</v>
      </c>
      <c r="E26" s="35"/>
      <c r="F26" s="35"/>
      <c r="G26" s="35"/>
      <c r="H26" s="35"/>
      <c r="I26" s="35"/>
      <c r="J26" s="35"/>
      <c r="K26" s="35"/>
      <c r="L26" s="13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4"/>
      <c r="B27" s="135"/>
      <c r="C27" s="134"/>
      <c r="D27" s="134"/>
      <c r="E27" s="136" t="s">
        <v>17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8"/>
      <c r="E29" s="138"/>
      <c r="F29" s="138"/>
      <c r="G29" s="138"/>
      <c r="H29" s="138"/>
      <c r="I29" s="138"/>
      <c r="J29" s="138"/>
      <c r="K29" s="138"/>
      <c r="L29" s="13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9" t="s">
        <v>38</v>
      </c>
      <c r="E30" s="35"/>
      <c r="F30" s="35"/>
      <c r="G30" s="35"/>
      <c r="H30" s="35"/>
      <c r="I30" s="35"/>
      <c r="J30" s="140">
        <f>ROUND(J92, 2)</f>
        <v>702089.54000000004</v>
      </c>
      <c r="K30" s="35"/>
      <c r="L30" s="13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8"/>
      <c r="E31" s="138"/>
      <c r="F31" s="138"/>
      <c r="G31" s="138"/>
      <c r="H31" s="138"/>
      <c r="I31" s="138"/>
      <c r="J31" s="138"/>
      <c r="K31" s="138"/>
      <c r="L31" s="13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1" t="s">
        <v>40</v>
      </c>
      <c r="G32" s="35"/>
      <c r="H32" s="35"/>
      <c r="I32" s="141" t="s">
        <v>39</v>
      </c>
      <c r="J32" s="141" t="s">
        <v>41</v>
      </c>
      <c r="K32" s="35"/>
      <c r="L32" s="13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2" t="s">
        <v>42</v>
      </c>
      <c r="E33" s="128" t="s">
        <v>43</v>
      </c>
      <c r="F33" s="143">
        <f>ROUND((SUM(BE92:BE409)),  2)</f>
        <v>702089.54000000004</v>
      </c>
      <c r="G33" s="35"/>
      <c r="H33" s="35"/>
      <c r="I33" s="144">
        <v>0.20999999999999999</v>
      </c>
      <c r="J33" s="143">
        <f>ROUND(((SUM(BE92:BE409))*I33),  2)</f>
        <v>147438.79999999999</v>
      </c>
      <c r="K33" s="35"/>
      <c r="L33" s="13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8" t="s">
        <v>44</v>
      </c>
      <c r="F34" s="143">
        <f>ROUND((SUM(BF92:BF409)),  2)</f>
        <v>0</v>
      </c>
      <c r="G34" s="35"/>
      <c r="H34" s="35"/>
      <c r="I34" s="144">
        <v>0.12</v>
      </c>
      <c r="J34" s="143">
        <f>ROUND(((SUM(BF92:BF409))*I34),  2)</f>
        <v>0</v>
      </c>
      <c r="K34" s="35"/>
      <c r="L34" s="13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8" t="s">
        <v>45</v>
      </c>
      <c r="F35" s="143">
        <f>ROUND((SUM(BG92:BG409)),  2)</f>
        <v>0</v>
      </c>
      <c r="G35" s="35"/>
      <c r="H35" s="35"/>
      <c r="I35" s="144">
        <v>0.20999999999999999</v>
      </c>
      <c r="J35" s="143">
        <f>0</f>
        <v>0</v>
      </c>
      <c r="K35" s="35"/>
      <c r="L35" s="13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8" t="s">
        <v>46</v>
      </c>
      <c r="F36" s="143">
        <f>ROUND((SUM(BH92:BH409)),  2)</f>
        <v>0</v>
      </c>
      <c r="G36" s="35"/>
      <c r="H36" s="35"/>
      <c r="I36" s="144">
        <v>0.12</v>
      </c>
      <c r="J36" s="143">
        <f>0</f>
        <v>0</v>
      </c>
      <c r="K36" s="35"/>
      <c r="L36" s="13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8" t="s">
        <v>47</v>
      </c>
      <c r="F37" s="143">
        <f>ROUND((SUM(BI92:BI409)),  2)</f>
        <v>0</v>
      </c>
      <c r="G37" s="35"/>
      <c r="H37" s="35"/>
      <c r="I37" s="144">
        <v>0</v>
      </c>
      <c r="J37" s="143">
        <f>0</f>
        <v>0</v>
      </c>
      <c r="K37" s="35"/>
      <c r="L37" s="13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849528.34000000008</v>
      </c>
      <c r="K39" s="151"/>
      <c r="L39" s="13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6" t="s">
        <v>89</v>
      </c>
      <c r="D45" s="37"/>
      <c r="E45" s="37"/>
      <c r="F45" s="37"/>
      <c r="G45" s="37"/>
      <c r="H45" s="37"/>
      <c r="I45" s="37"/>
      <c r="J45" s="37"/>
      <c r="K45" s="37"/>
      <c r="L45" s="13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32" t="s">
        <v>14</v>
      </c>
      <c r="D47" s="37"/>
      <c r="E47" s="37"/>
      <c r="F47" s="37"/>
      <c r="G47" s="37"/>
      <c r="H47" s="37"/>
      <c r="I47" s="37"/>
      <c r="J47" s="37"/>
      <c r="K47" s="37"/>
      <c r="L47" s="13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6" t="str">
        <f>E7</f>
        <v>Chodník v ul. Radovesnická II. etapa, Kolín - Štítary</v>
      </c>
      <c r="F48" s="32"/>
      <c r="G48" s="32"/>
      <c r="H48" s="32"/>
      <c r="I48" s="37"/>
      <c r="J48" s="37"/>
      <c r="K48" s="37"/>
      <c r="L48" s="13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32" t="s">
        <v>87</v>
      </c>
      <c r="D49" s="37"/>
      <c r="E49" s="37"/>
      <c r="F49" s="37"/>
      <c r="G49" s="37"/>
      <c r="H49" s="37"/>
      <c r="I49" s="37"/>
      <c r="J49" s="37"/>
      <c r="K49" s="37"/>
      <c r="L49" s="13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5" t="str">
        <f>E9</f>
        <v>003/2024_1 - SO 101 Chodník</v>
      </c>
      <c r="F50" s="37"/>
      <c r="G50" s="37"/>
      <c r="H50" s="37"/>
      <c r="I50" s="37"/>
      <c r="J50" s="37"/>
      <c r="K50" s="37"/>
      <c r="L50" s="13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32" t="s">
        <v>19</v>
      </c>
      <c r="D52" s="37"/>
      <c r="E52" s="37"/>
      <c r="F52" s="29" t="str">
        <f>F12</f>
        <v xml:space="preserve"> Kolín - Štítary</v>
      </c>
      <c r="G52" s="37"/>
      <c r="H52" s="37"/>
      <c r="I52" s="32" t="s">
        <v>21</v>
      </c>
      <c r="J52" s="68" t="str">
        <f>IF(J12="","",J12)</f>
        <v>6. 9. 2024</v>
      </c>
      <c r="K52" s="37"/>
      <c r="L52" s="13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32" t="s">
        <v>23</v>
      </c>
      <c r="D54" s="37"/>
      <c r="E54" s="37"/>
      <c r="F54" s="29" t="str">
        <f>E15</f>
        <v>Město Kolín</v>
      </c>
      <c r="G54" s="37"/>
      <c r="H54" s="37"/>
      <c r="I54" s="32" t="s">
        <v>30</v>
      </c>
      <c r="J54" s="33" t="str">
        <f>E21</f>
        <v>DI PROJEKT s.r.o.</v>
      </c>
      <c r="K54" s="37"/>
      <c r="L54" s="13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32" t="s">
        <v>29</v>
      </c>
      <c r="D55" s="37"/>
      <c r="E55" s="37"/>
      <c r="F55" s="29" t="str">
        <f>IF(E18="","",E18)</f>
        <v>Město Kolín</v>
      </c>
      <c r="G55" s="37"/>
      <c r="H55" s="37"/>
      <c r="I55" s="32" t="s">
        <v>35</v>
      </c>
      <c r="J55" s="33" t="str">
        <f>E24</f>
        <v>DI PROJEKT s.r.o.</v>
      </c>
      <c r="K55" s="37"/>
      <c r="L55" s="13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7" t="s">
        <v>90</v>
      </c>
      <c r="D57" s="158"/>
      <c r="E57" s="158"/>
      <c r="F57" s="158"/>
      <c r="G57" s="158"/>
      <c r="H57" s="158"/>
      <c r="I57" s="158"/>
      <c r="J57" s="159" t="s">
        <v>91</v>
      </c>
      <c r="K57" s="158"/>
      <c r="L57" s="13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0" t="s">
        <v>70</v>
      </c>
      <c r="D59" s="37"/>
      <c r="E59" s="37"/>
      <c r="F59" s="37"/>
      <c r="G59" s="37"/>
      <c r="H59" s="37"/>
      <c r="I59" s="37"/>
      <c r="J59" s="98">
        <f>J92</f>
        <v>702089.5399999998</v>
      </c>
      <c r="K59" s="37"/>
      <c r="L59" s="13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20" t="s">
        <v>92</v>
      </c>
    </row>
    <row r="60" s="9" customFormat="1" ht="24.96" customHeight="1">
      <c r="A60" s="9"/>
      <c r="B60" s="161"/>
      <c r="C60" s="162"/>
      <c r="D60" s="163" t="s">
        <v>93</v>
      </c>
      <c r="E60" s="164"/>
      <c r="F60" s="164"/>
      <c r="G60" s="164"/>
      <c r="H60" s="164"/>
      <c r="I60" s="164"/>
      <c r="J60" s="165">
        <f>J93</f>
        <v>698814.5399999998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94</v>
      </c>
      <c r="E61" s="170"/>
      <c r="F61" s="170"/>
      <c r="G61" s="170"/>
      <c r="H61" s="170"/>
      <c r="I61" s="170"/>
      <c r="J61" s="171">
        <f>J94</f>
        <v>128320.42000000001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95</v>
      </c>
      <c r="E62" s="170"/>
      <c r="F62" s="170"/>
      <c r="G62" s="170"/>
      <c r="H62" s="170"/>
      <c r="I62" s="170"/>
      <c r="J62" s="171">
        <f>J194</f>
        <v>350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96</v>
      </c>
      <c r="E63" s="170"/>
      <c r="F63" s="170"/>
      <c r="G63" s="170"/>
      <c r="H63" s="170"/>
      <c r="I63" s="170"/>
      <c r="J63" s="171">
        <f>J198</f>
        <v>89064.75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97</v>
      </c>
      <c r="E64" s="170"/>
      <c r="F64" s="170"/>
      <c r="G64" s="170"/>
      <c r="H64" s="170"/>
      <c r="I64" s="170"/>
      <c r="J64" s="171">
        <f>J209</f>
        <v>827.54999999999995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98</v>
      </c>
      <c r="E65" s="170"/>
      <c r="F65" s="170"/>
      <c r="G65" s="170"/>
      <c r="H65" s="170"/>
      <c r="I65" s="170"/>
      <c r="J65" s="171">
        <f>J215</f>
        <v>184474.70999999999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99</v>
      </c>
      <c r="E66" s="170"/>
      <c r="F66" s="170"/>
      <c r="G66" s="170"/>
      <c r="H66" s="170"/>
      <c r="I66" s="170"/>
      <c r="J66" s="171">
        <f>J278</f>
        <v>21734.299999999999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7"/>
      <c r="C67" s="168"/>
      <c r="D67" s="169" t="s">
        <v>100</v>
      </c>
      <c r="E67" s="170"/>
      <c r="F67" s="170"/>
      <c r="G67" s="170"/>
      <c r="H67" s="170"/>
      <c r="I67" s="170"/>
      <c r="J67" s="171">
        <f>J291</f>
        <v>237320.87999999995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67"/>
      <c r="C68" s="168"/>
      <c r="D68" s="169" t="s">
        <v>101</v>
      </c>
      <c r="E68" s="170"/>
      <c r="F68" s="170"/>
      <c r="G68" s="170"/>
      <c r="H68" s="170"/>
      <c r="I68" s="170"/>
      <c r="J68" s="171">
        <f>J382</f>
        <v>15681.02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7"/>
      <c r="C69" s="168"/>
      <c r="D69" s="169" t="s">
        <v>102</v>
      </c>
      <c r="E69" s="170"/>
      <c r="F69" s="170"/>
      <c r="G69" s="170"/>
      <c r="H69" s="170"/>
      <c r="I69" s="170"/>
      <c r="J69" s="171">
        <f>J396</f>
        <v>10711.709999999999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7"/>
      <c r="C70" s="168"/>
      <c r="D70" s="169" t="s">
        <v>103</v>
      </c>
      <c r="E70" s="170"/>
      <c r="F70" s="170"/>
      <c r="G70" s="170"/>
      <c r="H70" s="170"/>
      <c r="I70" s="170"/>
      <c r="J70" s="171">
        <f>J403</f>
        <v>26010.220000000001</v>
      </c>
      <c r="K70" s="168"/>
      <c r="L70" s="17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1"/>
      <c r="C71" s="162"/>
      <c r="D71" s="163" t="s">
        <v>104</v>
      </c>
      <c r="E71" s="164"/>
      <c r="F71" s="164"/>
      <c r="G71" s="164"/>
      <c r="H71" s="164"/>
      <c r="I71" s="164"/>
      <c r="J71" s="165">
        <f>J406</f>
        <v>3275</v>
      </c>
      <c r="K71" s="162"/>
      <c r="L71" s="166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67"/>
      <c r="C72" s="168"/>
      <c r="D72" s="169" t="s">
        <v>105</v>
      </c>
      <c r="E72" s="170"/>
      <c r="F72" s="170"/>
      <c r="G72" s="170"/>
      <c r="H72" s="170"/>
      <c r="I72" s="170"/>
      <c r="J72" s="171">
        <f>J407</f>
        <v>3275</v>
      </c>
      <c r="K72" s="168"/>
      <c r="L72" s="17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13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="2" customFormat="1" ht="6.96" customHeight="1">
      <c r="A78" s="35"/>
      <c r="B78" s="57"/>
      <c r="C78" s="58"/>
      <c r="D78" s="58"/>
      <c r="E78" s="58"/>
      <c r="F78" s="58"/>
      <c r="G78" s="58"/>
      <c r="H78" s="58"/>
      <c r="I78" s="58"/>
      <c r="J78" s="58"/>
      <c r="K78" s="58"/>
      <c r="L78" s="13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24.96" customHeight="1">
      <c r="A79" s="35"/>
      <c r="B79" s="36"/>
      <c r="C79" s="26" t="s">
        <v>106</v>
      </c>
      <c r="D79" s="37"/>
      <c r="E79" s="37"/>
      <c r="F79" s="37"/>
      <c r="G79" s="37"/>
      <c r="H79" s="37"/>
      <c r="I79" s="37"/>
      <c r="J79" s="37"/>
      <c r="K79" s="37"/>
      <c r="L79" s="13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32" t="s">
        <v>14</v>
      </c>
      <c r="D81" s="37"/>
      <c r="E81" s="37"/>
      <c r="F81" s="37"/>
      <c r="G81" s="37"/>
      <c r="H81" s="37"/>
      <c r="I81" s="37"/>
      <c r="J81" s="37"/>
      <c r="K81" s="37"/>
      <c r="L81" s="13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6.5" customHeight="1">
      <c r="A82" s="35"/>
      <c r="B82" s="36"/>
      <c r="C82" s="37"/>
      <c r="D82" s="37"/>
      <c r="E82" s="156" t="str">
        <f>E7</f>
        <v>Chodník v ul. Radovesnická II. etapa, Kolín - Štítary</v>
      </c>
      <c r="F82" s="32"/>
      <c r="G82" s="32"/>
      <c r="H82" s="32"/>
      <c r="I82" s="37"/>
      <c r="J82" s="37"/>
      <c r="K82" s="37"/>
      <c r="L82" s="13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2" customHeight="1">
      <c r="A83" s="35"/>
      <c r="B83" s="36"/>
      <c r="C83" s="32" t="s">
        <v>87</v>
      </c>
      <c r="D83" s="37"/>
      <c r="E83" s="37"/>
      <c r="F83" s="37"/>
      <c r="G83" s="37"/>
      <c r="H83" s="37"/>
      <c r="I83" s="37"/>
      <c r="J83" s="37"/>
      <c r="K83" s="37"/>
      <c r="L83" s="13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6.5" customHeight="1">
      <c r="A84" s="35"/>
      <c r="B84" s="36"/>
      <c r="C84" s="37"/>
      <c r="D84" s="37"/>
      <c r="E84" s="65" t="str">
        <f>E9</f>
        <v>003/2024_1 - SO 101 Chodník</v>
      </c>
      <c r="F84" s="37"/>
      <c r="G84" s="37"/>
      <c r="H84" s="37"/>
      <c r="I84" s="37"/>
      <c r="J84" s="37"/>
      <c r="K84" s="37"/>
      <c r="L84" s="13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6.96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3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32" t="s">
        <v>19</v>
      </c>
      <c r="D86" s="37"/>
      <c r="E86" s="37"/>
      <c r="F86" s="29" t="str">
        <f>F12</f>
        <v xml:space="preserve"> Kolín - Štítary</v>
      </c>
      <c r="G86" s="37"/>
      <c r="H86" s="37"/>
      <c r="I86" s="32" t="s">
        <v>21</v>
      </c>
      <c r="J86" s="68" t="str">
        <f>IF(J12="","",J12)</f>
        <v>6. 9. 2024</v>
      </c>
      <c r="K86" s="37"/>
      <c r="L86" s="13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6.96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3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5.15" customHeight="1">
      <c r="A88" s="35"/>
      <c r="B88" s="36"/>
      <c r="C88" s="32" t="s">
        <v>23</v>
      </c>
      <c r="D88" s="37"/>
      <c r="E88" s="37"/>
      <c r="F88" s="29" t="str">
        <f>E15</f>
        <v>Město Kolín</v>
      </c>
      <c r="G88" s="37"/>
      <c r="H88" s="37"/>
      <c r="I88" s="32" t="s">
        <v>30</v>
      </c>
      <c r="J88" s="33" t="str">
        <f>E21</f>
        <v>DI PROJEKT s.r.o.</v>
      </c>
      <c r="K88" s="37"/>
      <c r="L88" s="13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32" t="s">
        <v>29</v>
      </c>
      <c r="D89" s="37"/>
      <c r="E89" s="37"/>
      <c r="F89" s="29" t="str">
        <f>IF(E18="","",E18)</f>
        <v>Město Kolín</v>
      </c>
      <c r="G89" s="37"/>
      <c r="H89" s="37"/>
      <c r="I89" s="32" t="s">
        <v>35</v>
      </c>
      <c r="J89" s="33" t="str">
        <f>E24</f>
        <v>DI PROJEKT s.r.o.</v>
      </c>
      <c r="K89" s="37"/>
      <c r="L89" s="13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0.32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3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11" customFormat="1" ht="29.28" customHeight="1">
      <c r="A91" s="173"/>
      <c r="B91" s="174"/>
      <c r="C91" s="175" t="s">
        <v>107</v>
      </c>
      <c r="D91" s="176" t="s">
        <v>57</v>
      </c>
      <c r="E91" s="176" t="s">
        <v>53</v>
      </c>
      <c r="F91" s="176" t="s">
        <v>54</v>
      </c>
      <c r="G91" s="176" t="s">
        <v>108</v>
      </c>
      <c r="H91" s="176" t="s">
        <v>109</v>
      </c>
      <c r="I91" s="176" t="s">
        <v>110</v>
      </c>
      <c r="J91" s="176" t="s">
        <v>91</v>
      </c>
      <c r="K91" s="177" t="s">
        <v>111</v>
      </c>
      <c r="L91" s="178"/>
      <c r="M91" s="88" t="s">
        <v>17</v>
      </c>
      <c r="N91" s="89" t="s">
        <v>42</v>
      </c>
      <c r="O91" s="89" t="s">
        <v>112</v>
      </c>
      <c r="P91" s="89" t="s">
        <v>113</v>
      </c>
      <c r="Q91" s="89" t="s">
        <v>114</v>
      </c>
      <c r="R91" s="89" t="s">
        <v>115</v>
      </c>
      <c r="S91" s="89" t="s">
        <v>116</v>
      </c>
      <c r="T91" s="90" t="s">
        <v>117</v>
      </c>
      <c r="U91" s="173"/>
      <c r="V91" s="173"/>
      <c r="W91" s="173"/>
      <c r="X91" s="173"/>
      <c r="Y91" s="173"/>
      <c r="Z91" s="173"/>
      <c r="AA91" s="173"/>
      <c r="AB91" s="173"/>
      <c r="AC91" s="173"/>
      <c r="AD91" s="173"/>
      <c r="AE91" s="173"/>
    </row>
    <row r="92" s="2" customFormat="1" ht="22.8" customHeight="1">
      <c r="A92" s="35"/>
      <c r="B92" s="36"/>
      <c r="C92" s="95" t="s">
        <v>118</v>
      </c>
      <c r="D92" s="37"/>
      <c r="E92" s="37"/>
      <c r="F92" s="37"/>
      <c r="G92" s="37"/>
      <c r="H92" s="37"/>
      <c r="I92" s="37"/>
      <c r="J92" s="179">
        <f>BK92</f>
        <v>702089.5399999998</v>
      </c>
      <c r="K92" s="37"/>
      <c r="L92" s="41"/>
      <c r="M92" s="91"/>
      <c r="N92" s="180"/>
      <c r="O92" s="92"/>
      <c r="P92" s="181">
        <f>P93+P406</f>
        <v>402.01127900000006</v>
      </c>
      <c r="Q92" s="92"/>
      <c r="R92" s="181">
        <f>R93+R406</f>
        <v>107.16748150099998</v>
      </c>
      <c r="S92" s="92"/>
      <c r="T92" s="182">
        <f>T93+T406</f>
        <v>37.304000000000009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20" t="s">
        <v>71</v>
      </c>
      <c r="AU92" s="20" t="s">
        <v>92</v>
      </c>
      <c r="BK92" s="183">
        <f>BK93+BK406</f>
        <v>702089.5399999998</v>
      </c>
    </row>
    <row r="93" s="12" customFormat="1" ht="25.92" customHeight="1">
      <c r="A93" s="12"/>
      <c r="B93" s="184"/>
      <c r="C93" s="185"/>
      <c r="D93" s="186" t="s">
        <v>71</v>
      </c>
      <c r="E93" s="187" t="s">
        <v>119</v>
      </c>
      <c r="F93" s="187" t="s">
        <v>120</v>
      </c>
      <c r="G93" s="185"/>
      <c r="H93" s="185"/>
      <c r="I93" s="185"/>
      <c r="J93" s="188">
        <f>BK93</f>
        <v>698814.5399999998</v>
      </c>
      <c r="K93" s="185"/>
      <c r="L93" s="189"/>
      <c r="M93" s="190"/>
      <c r="N93" s="191"/>
      <c r="O93" s="191"/>
      <c r="P93" s="192">
        <f>P94+P194+P198+P209+P215+P278+P291+P396+P403</f>
        <v>398.96127900000005</v>
      </c>
      <c r="Q93" s="191"/>
      <c r="R93" s="192">
        <f>R94+R194+R198+R209+R215+R278+R291+R396+R403</f>
        <v>107.15748150099998</v>
      </c>
      <c r="S93" s="191"/>
      <c r="T93" s="193">
        <f>T94+T194+T198+T209+T215+T278+T291+T396+T403</f>
        <v>37.304000000000009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4" t="s">
        <v>80</v>
      </c>
      <c r="AT93" s="195" t="s">
        <v>71</v>
      </c>
      <c r="AU93" s="195" t="s">
        <v>72</v>
      </c>
      <c r="AY93" s="194" t="s">
        <v>121</v>
      </c>
      <c r="BK93" s="196">
        <f>BK94+BK194+BK198+BK209+BK215+BK278+BK291+BK396+BK403</f>
        <v>698814.5399999998</v>
      </c>
    </row>
    <row r="94" s="12" customFormat="1" ht="22.8" customHeight="1">
      <c r="A94" s="12"/>
      <c r="B94" s="184"/>
      <c r="C94" s="185"/>
      <c r="D94" s="186" t="s">
        <v>71</v>
      </c>
      <c r="E94" s="197" t="s">
        <v>80</v>
      </c>
      <c r="F94" s="197" t="s">
        <v>122</v>
      </c>
      <c r="G94" s="185"/>
      <c r="H94" s="185"/>
      <c r="I94" s="185"/>
      <c r="J94" s="198">
        <f>BK94</f>
        <v>128320.42000000001</v>
      </c>
      <c r="K94" s="185"/>
      <c r="L94" s="189"/>
      <c r="M94" s="190"/>
      <c r="N94" s="191"/>
      <c r="O94" s="191"/>
      <c r="P94" s="192">
        <f>SUM(P95:P193)</f>
        <v>133.48395500000001</v>
      </c>
      <c r="Q94" s="191"/>
      <c r="R94" s="192">
        <f>SUM(R95:R193)</f>
        <v>27.361099999999997</v>
      </c>
      <c r="S94" s="191"/>
      <c r="T94" s="193">
        <f>SUM(T95:T193)</f>
        <v>36.974000000000004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4" t="s">
        <v>80</v>
      </c>
      <c r="AT94" s="195" t="s">
        <v>71</v>
      </c>
      <c r="AU94" s="195" t="s">
        <v>80</v>
      </c>
      <c r="AY94" s="194" t="s">
        <v>121</v>
      </c>
      <c r="BK94" s="196">
        <f>SUM(BK95:BK193)</f>
        <v>128320.42000000001</v>
      </c>
    </row>
    <row r="95" s="2" customFormat="1" ht="24.15" customHeight="1">
      <c r="A95" s="35"/>
      <c r="B95" s="36"/>
      <c r="C95" s="199" t="s">
        <v>80</v>
      </c>
      <c r="D95" s="199" t="s">
        <v>123</v>
      </c>
      <c r="E95" s="200" t="s">
        <v>124</v>
      </c>
      <c r="F95" s="201" t="s">
        <v>125</v>
      </c>
      <c r="G95" s="202" t="s">
        <v>126</v>
      </c>
      <c r="H95" s="203">
        <v>10</v>
      </c>
      <c r="I95" s="204">
        <v>117</v>
      </c>
      <c r="J95" s="204">
        <f>ROUND(I95*H95,2)</f>
        <v>1170</v>
      </c>
      <c r="K95" s="201" t="s">
        <v>127</v>
      </c>
      <c r="L95" s="41"/>
      <c r="M95" s="205" t="s">
        <v>17</v>
      </c>
      <c r="N95" s="206" t="s">
        <v>43</v>
      </c>
      <c r="O95" s="207">
        <v>0.34799999999999998</v>
      </c>
      <c r="P95" s="207">
        <f>O95*H95</f>
        <v>3.4799999999999995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9" t="s">
        <v>128</v>
      </c>
      <c r="AT95" s="209" t="s">
        <v>123</v>
      </c>
      <c r="AU95" s="209" t="s">
        <v>82</v>
      </c>
      <c r="AY95" s="20" t="s">
        <v>121</v>
      </c>
      <c r="BE95" s="210">
        <f>IF(N95="základní",J95,0)</f>
        <v>1170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20" t="s">
        <v>80</v>
      </c>
      <c r="BK95" s="210">
        <f>ROUND(I95*H95,2)</f>
        <v>1170</v>
      </c>
      <c r="BL95" s="20" t="s">
        <v>128</v>
      </c>
      <c r="BM95" s="209" t="s">
        <v>129</v>
      </c>
    </row>
    <row r="96" s="2" customFormat="1">
      <c r="A96" s="35"/>
      <c r="B96" s="36"/>
      <c r="C96" s="37"/>
      <c r="D96" s="211" t="s">
        <v>130</v>
      </c>
      <c r="E96" s="37"/>
      <c r="F96" s="212" t="s">
        <v>131</v>
      </c>
      <c r="G96" s="37"/>
      <c r="H96" s="37"/>
      <c r="I96" s="37"/>
      <c r="J96" s="37"/>
      <c r="K96" s="37"/>
      <c r="L96" s="41"/>
      <c r="M96" s="213"/>
      <c r="N96" s="214"/>
      <c r="O96" s="80"/>
      <c r="P96" s="80"/>
      <c r="Q96" s="80"/>
      <c r="R96" s="80"/>
      <c r="S96" s="80"/>
      <c r="T96" s="81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20" t="s">
        <v>130</v>
      </c>
      <c r="AU96" s="20" t="s">
        <v>82</v>
      </c>
    </row>
    <row r="97" s="13" customFormat="1">
      <c r="A97" s="13"/>
      <c r="B97" s="215"/>
      <c r="C97" s="216"/>
      <c r="D97" s="217" t="s">
        <v>132</v>
      </c>
      <c r="E97" s="218" t="s">
        <v>17</v>
      </c>
      <c r="F97" s="219" t="s">
        <v>133</v>
      </c>
      <c r="G97" s="216"/>
      <c r="H97" s="220">
        <v>10</v>
      </c>
      <c r="I97" s="216"/>
      <c r="J97" s="216"/>
      <c r="K97" s="216"/>
      <c r="L97" s="221"/>
      <c r="M97" s="222"/>
      <c r="N97" s="223"/>
      <c r="O97" s="223"/>
      <c r="P97" s="223"/>
      <c r="Q97" s="223"/>
      <c r="R97" s="223"/>
      <c r="S97" s="223"/>
      <c r="T97" s="22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5" t="s">
        <v>132</v>
      </c>
      <c r="AU97" s="225" t="s">
        <v>82</v>
      </c>
      <c r="AV97" s="13" t="s">
        <v>82</v>
      </c>
      <c r="AW97" s="13" t="s">
        <v>34</v>
      </c>
      <c r="AX97" s="13" t="s">
        <v>80</v>
      </c>
      <c r="AY97" s="225" t="s">
        <v>121</v>
      </c>
    </row>
    <row r="98" s="2" customFormat="1" ht="16.5" customHeight="1">
      <c r="A98" s="35"/>
      <c r="B98" s="36"/>
      <c r="C98" s="199" t="s">
        <v>82</v>
      </c>
      <c r="D98" s="199" t="s">
        <v>123</v>
      </c>
      <c r="E98" s="200" t="s">
        <v>134</v>
      </c>
      <c r="F98" s="201" t="s">
        <v>135</v>
      </c>
      <c r="G98" s="202" t="s">
        <v>126</v>
      </c>
      <c r="H98" s="203">
        <v>69</v>
      </c>
      <c r="I98" s="204">
        <v>79.040000000000006</v>
      </c>
      <c r="J98" s="204">
        <f>ROUND(I98*H98,2)</f>
        <v>5453.7600000000002</v>
      </c>
      <c r="K98" s="201" t="s">
        <v>127</v>
      </c>
      <c r="L98" s="41"/>
      <c r="M98" s="205" t="s">
        <v>17</v>
      </c>
      <c r="N98" s="206" t="s">
        <v>43</v>
      </c>
      <c r="O98" s="207">
        <v>0.20899999999999999</v>
      </c>
      <c r="P98" s="207">
        <f>O98*H98</f>
        <v>14.420999999999999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9" t="s">
        <v>128</v>
      </c>
      <c r="AT98" s="209" t="s">
        <v>123</v>
      </c>
      <c r="AU98" s="209" t="s">
        <v>82</v>
      </c>
      <c r="AY98" s="20" t="s">
        <v>121</v>
      </c>
      <c r="BE98" s="210">
        <f>IF(N98="základní",J98,0)</f>
        <v>5453.7600000000002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20" t="s">
        <v>80</v>
      </c>
      <c r="BK98" s="210">
        <f>ROUND(I98*H98,2)</f>
        <v>5453.7600000000002</v>
      </c>
      <c r="BL98" s="20" t="s">
        <v>128</v>
      </c>
      <c r="BM98" s="209" t="s">
        <v>136</v>
      </c>
    </row>
    <row r="99" s="2" customFormat="1">
      <c r="A99" s="35"/>
      <c r="B99" s="36"/>
      <c r="C99" s="37"/>
      <c r="D99" s="211" t="s">
        <v>130</v>
      </c>
      <c r="E99" s="37"/>
      <c r="F99" s="212" t="s">
        <v>137</v>
      </c>
      <c r="G99" s="37"/>
      <c r="H99" s="37"/>
      <c r="I99" s="37"/>
      <c r="J99" s="37"/>
      <c r="K99" s="37"/>
      <c r="L99" s="41"/>
      <c r="M99" s="213"/>
      <c r="N99" s="214"/>
      <c r="O99" s="80"/>
      <c r="P99" s="80"/>
      <c r="Q99" s="80"/>
      <c r="R99" s="80"/>
      <c r="S99" s="80"/>
      <c r="T99" s="81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20" t="s">
        <v>130</v>
      </c>
      <c r="AU99" s="20" t="s">
        <v>82</v>
      </c>
    </row>
    <row r="100" s="14" customFormat="1">
      <c r="A100" s="14"/>
      <c r="B100" s="226"/>
      <c r="C100" s="227"/>
      <c r="D100" s="217" t="s">
        <v>132</v>
      </c>
      <c r="E100" s="228" t="s">
        <v>17</v>
      </c>
      <c r="F100" s="229" t="s">
        <v>138</v>
      </c>
      <c r="G100" s="227"/>
      <c r="H100" s="228" t="s">
        <v>17</v>
      </c>
      <c r="I100" s="227"/>
      <c r="J100" s="227"/>
      <c r="K100" s="227"/>
      <c r="L100" s="230"/>
      <c r="M100" s="231"/>
      <c r="N100" s="232"/>
      <c r="O100" s="232"/>
      <c r="P100" s="232"/>
      <c r="Q100" s="232"/>
      <c r="R100" s="232"/>
      <c r="S100" s="232"/>
      <c r="T100" s="23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4" t="s">
        <v>132</v>
      </c>
      <c r="AU100" s="234" t="s">
        <v>82</v>
      </c>
      <c r="AV100" s="14" t="s">
        <v>80</v>
      </c>
      <c r="AW100" s="14" t="s">
        <v>34</v>
      </c>
      <c r="AX100" s="14" t="s">
        <v>72</v>
      </c>
      <c r="AY100" s="234" t="s">
        <v>121</v>
      </c>
    </row>
    <row r="101" s="13" customFormat="1">
      <c r="A101" s="13"/>
      <c r="B101" s="215"/>
      <c r="C101" s="216"/>
      <c r="D101" s="217" t="s">
        <v>132</v>
      </c>
      <c r="E101" s="218" t="s">
        <v>17</v>
      </c>
      <c r="F101" s="219" t="s">
        <v>139</v>
      </c>
      <c r="G101" s="216"/>
      <c r="H101" s="220">
        <v>69</v>
      </c>
      <c r="I101" s="216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5" t="s">
        <v>132</v>
      </c>
      <c r="AU101" s="225" t="s">
        <v>82</v>
      </c>
      <c r="AV101" s="13" t="s">
        <v>82</v>
      </c>
      <c r="AW101" s="13" t="s">
        <v>34</v>
      </c>
      <c r="AX101" s="13" t="s">
        <v>80</v>
      </c>
      <c r="AY101" s="225" t="s">
        <v>121</v>
      </c>
    </row>
    <row r="102" s="2" customFormat="1" ht="37.8" customHeight="1">
      <c r="A102" s="35"/>
      <c r="B102" s="36"/>
      <c r="C102" s="199" t="s">
        <v>140</v>
      </c>
      <c r="D102" s="199" t="s">
        <v>123</v>
      </c>
      <c r="E102" s="200" t="s">
        <v>141</v>
      </c>
      <c r="F102" s="201" t="s">
        <v>142</v>
      </c>
      <c r="G102" s="202" t="s">
        <v>126</v>
      </c>
      <c r="H102" s="203">
        <v>46</v>
      </c>
      <c r="I102" s="204">
        <v>102.86</v>
      </c>
      <c r="J102" s="204">
        <f>ROUND(I102*H102,2)</f>
        <v>4731.5600000000004</v>
      </c>
      <c r="K102" s="201" t="s">
        <v>127</v>
      </c>
      <c r="L102" s="41"/>
      <c r="M102" s="205" t="s">
        <v>17</v>
      </c>
      <c r="N102" s="206" t="s">
        <v>43</v>
      </c>
      <c r="O102" s="207">
        <v>0.27200000000000002</v>
      </c>
      <c r="P102" s="207">
        <f>O102*H102</f>
        <v>12.512000000000001</v>
      </c>
      <c r="Q102" s="207">
        <v>0</v>
      </c>
      <c r="R102" s="207">
        <f>Q102*H102</f>
        <v>0</v>
      </c>
      <c r="S102" s="207">
        <v>0.26000000000000001</v>
      </c>
      <c r="T102" s="208">
        <f>S102*H102</f>
        <v>11.960000000000001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9" t="s">
        <v>128</v>
      </c>
      <c r="AT102" s="209" t="s">
        <v>123</v>
      </c>
      <c r="AU102" s="209" t="s">
        <v>82</v>
      </c>
      <c r="AY102" s="20" t="s">
        <v>121</v>
      </c>
      <c r="BE102" s="210">
        <f>IF(N102="základní",J102,0)</f>
        <v>4731.5600000000004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20" t="s">
        <v>80</v>
      </c>
      <c r="BK102" s="210">
        <f>ROUND(I102*H102,2)</f>
        <v>4731.5600000000004</v>
      </c>
      <c r="BL102" s="20" t="s">
        <v>128</v>
      </c>
      <c r="BM102" s="209" t="s">
        <v>143</v>
      </c>
    </row>
    <row r="103" s="2" customFormat="1">
      <c r="A103" s="35"/>
      <c r="B103" s="36"/>
      <c r="C103" s="37"/>
      <c r="D103" s="211" t="s">
        <v>130</v>
      </c>
      <c r="E103" s="37"/>
      <c r="F103" s="212" t="s">
        <v>144</v>
      </c>
      <c r="G103" s="37"/>
      <c r="H103" s="37"/>
      <c r="I103" s="37"/>
      <c r="J103" s="37"/>
      <c r="K103" s="37"/>
      <c r="L103" s="41"/>
      <c r="M103" s="213"/>
      <c r="N103" s="214"/>
      <c r="O103" s="80"/>
      <c r="P103" s="80"/>
      <c r="Q103" s="80"/>
      <c r="R103" s="80"/>
      <c r="S103" s="80"/>
      <c r="T103" s="81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20" t="s">
        <v>130</v>
      </c>
      <c r="AU103" s="20" t="s">
        <v>82</v>
      </c>
    </row>
    <row r="104" s="13" customFormat="1">
      <c r="A104" s="13"/>
      <c r="B104" s="215"/>
      <c r="C104" s="216"/>
      <c r="D104" s="217" t="s">
        <v>132</v>
      </c>
      <c r="E104" s="218" t="s">
        <v>17</v>
      </c>
      <c r="F104" s="219" t="s">
        <v>145</v>
      </c>
      <c r="G104" s="216"/>
      <c r="H104" s="220">
        <v>29</v>
      </c>
      <c r="I104" s="216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5" t="s">
        <v>132</v>
      </c>
      <c r="AU104" s="225" t="s">
        <v>82</v>
      </c>
      <c r="AV104" s="13" t="s">
        <v>82</v>
      </c>
      <c r="AW104" s="13" t="s">
        <v>34</v>
      </c>
      <c r="AX104" s="13" t="s">
        <v>72</v>
      </c>
      <c r="AY104" s="225" t="s">
        <v>121</v>
      </c>
    </row>
    <row r="105" s="13" customFormat="1">
      <c r="A105" s="13"/>
      <c r="B105" s="215"/>
      <c r="C105" s="216"/>
      <c r="D105" s="217" t="s">
        <v>132</v>
      </c>
      <c r="E105" s="218" t="s">
        <v>17</v>
      </c>
      <c r="F105" s="219" t="s">
        <v>146</v>
      </c>
      <c r="G105" s="216"/>
      <c r="H105" s="220">
        <v>17</v>
      </c>
      <c r="I105" s="216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5" t="s">
        <v>132</v>
      </c>
      <c r="AU105" s="225" t="s">
        <v>82</v>
      </c>
      <c r="AV105" s="13" t="s">
        <v>82</v>
      </c>
      <c r="AW105" s="13" t="s">
        <v>34</v>
      </c>
      <c r="AX105" s="13" t="s">
        <v>72</v>
      </c>
      <c r="AY105" s="225" t="s">
        <v>121</v>
      </c>
    </row>
    <row r="106" s="15" customFormat="1">
      <c r="A106" s="15"/>
      <c r="B106" s="235"/>
      <c r="C106" s="236"/>
      <c r="D106" s="217" t="s">
        <v>132</v>
      </c>
      <c r="E106" s="237" t="s">
        <v>17</v>
      </c>
      <c r="F106" s="238" t="s">
        <v>147</v>
      </c>
      <c r="G106" s="236"/>
      <c r="H106" s="239">
        <v>46</v>
      </c>
      <c r="I106" s="236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44" t="s">
        <v>132</v>
      </c>
      <c r="AU106" s="244" t="s">
        <v>82</v>
      </c>
      <c r="AV106" s="15" t="s">
        <v>128</v>
      </c>
      <c r="AW106" s="15" t="s">
        <v>34</v>
      </c>
      <c r="AX106" s="15" t="s">
        <v>80</v>
      </c>
      <c r="AY106" s="244" t="s">
        <v>121</v>
      </c>
    </row>
    <row r="107" s="2" customFormat="1" ht="33" customHeight="1">
      <c r="A107" s="35"/>
      <c r="B107" s="36"/>
      <c r="C107" s="199" t="s">
        <v>128</v>
      </c>
      <c r="D107" s="199" t="s">
        <v>123</v>
      </c>
      <c r="E107" s="200" t="s">
        <v>148</v>
      </c>
      <c r="F107" s="201" t="s">
        <v>149</v>
      </c>
      <c r="G107" s="202" t="s">
        <v>126</v>
      </c>
      <c r="H107" s="203">
        <v>13</v>
      </c>
      <c r="I107" s="204">
        <v>208</v>
      </c>
      <c r="J107" s="204">
        <f>ROUND(I107*H107,2)</f>
        <v>2704</v>
      </c>
      <c r="K107" s="201" t="s">
        <v>127</v>
      </c>
      <c r="L107" s="41"/>
      <c r="M107" s="205" t="s">
        <v>17</v>
      </c>
      <c r="N107" s="206" t="s">
        <v>43</v>
      </c>
      <c r="O107" s="207">
        <v>0.246</v>
      </c>
      <c r="P107" s="207">
        <f>O107*H107</f>
        <v>3.198</v>
      </c>
      <c r="Q107" s="207">
        <v>0</v>
      </c>
      <c r="R107" s="207">
        <f>Q107*H107</f>
        <v>0</v>
      </c>
      <c r="S107" s="207">
        <v>0.23999999999999999</v>
      </c>
      <c r="T107" s="208">
        <f>S107*H107</f>
        <v>3.1200000000000001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9" t="s">
        <v>128</v>
      </c>
      <c r="AT107" s="209" t="s">
        <v>123</v>
      </c>
      <c r="AU107" s="209" t="s">
        <v>82</v>
      </c>
      <c r="AY107" s="20" t="s">
        <v>121</v>
      </c>
      <c r="BE107" s="210">
        <f>IF(N107="základní",J107,0)</f>
        <v>2704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20" t="s">
        <v>80</v>
      </c>
      <c r="BK107" s="210">
        <f>ROUND(I107*H107,2)</f>
        <v>2704</v>
      </c>
      <c r="BL107" s="20" t="s">
        <v>128</v>
      </c>
      <c r="BM107" s="209" t="s">
        <v>150</v>
      </c>
    </row>
    <row r="108" s="2" customFormat="1">
      <c r="A108" s="35"/>
      <c r="B108" s="36"/>
      <c r="C108" s="37"/>
      <c r="D108" s="211" t="s">
        <v>130</v>
      </c>
      <c r="E108" s="37"/>
      <c r="F108" s="212" t="s">
        <v>151</v>
      </c>
      <c r="G108" s="37"/>
      <c r="H108" s="37"/>
      <c r="I108" s="37"/>
      <c r="J108" s="37"/>
      <c r="K108" s="37"/>
      <c r="L108" s="41"/>
      <c r="M108" s="213"/>
      <c r="N108" s="214"/>
      <c r="O108" s="80"/>
      <c r="P108" s="80"/>
      <c r="Q108" s="80"/>
      <c r="R108" s="80"/>
      <c r="S108" s="80"/>
      <c r="T108" s="81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20" t="s">
        <v>130</v>
      </c>
      <c r="AU108" s="20" t="s">
        <v>82</v>
      </c>
    </row>
    <row r="109" s="13" customFormat="1">
      <c r="A109" s="13"/>
      <c r="B109" s="215"/>
      <c r="C109" s="216"/>
      <c r="D109" s="217" t="s">
        <v>132</v>
      </c>
      <c r="E109" s="218" t="s">
        <v>17</v>
      </c>
      <c r="F109" s="219" t="s">
        <v>152</v>
      </c>
      <c r="G109" s="216"/>
      <c r="H109" s="220">
        <v>13</v>
      </c>
      <c r="I109" s="216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5" t="s">
        <v>132</v>
      </c>
      <c r="AU109" s="225" t="s">
        <v>82</v>
      </c>
      <c r="AV109" s="13" t="s">
        <v>82</v>
      </c>
      <c r="AW109" s="13" t="s">
        <v>34</v>
      </c>
      <c r="AX109" s="13" t="s">
        <v>80</v>
      </c>
      <c r="AY109" s="225" t="s">
        <v>121</v>
      </c>
    </row>
    <row r="110" s="2" customFormat="1" ht="33" customHeight="1">
      <c r="A110" s="35"/>
      <c r="B110" s="36"/>
      <c r="C110" s="199" t="s">
        <v>153</v>
      </c>
      <c r="D110" s="199" t="s">
        <v>123</v>
      </c>
      <c r="E110" s="200" t="s">
        <v>154</v>
      </c>
      <c r="F110" s="201" t="s">
        <v>155</v>
      </c>
      <c r="G110" s="202" t="s">
        <v>126</v>
      </c>
      <c r="H110" s="203">
        <v>58</v>
      </c>
      <c r="I110" s="204">
        <v>61.859999999999999</v>
      </c>
      <c r="J110" s="204">
        <f>ROUND(I110*H110,2)</f>
        <v>3587.8800000000001</v>
      </c>
      <c r="K110" s="201" t="s">
        <v>127</v>
      </c>
      <c r="L110" s="41"/>
      <c r="M110" s="205" t="s">
        <v>17</v>
      </c>
      <c r="N110" s="206" t="s">
        <v>43</v>
      </c>
      <c r="O110" s="207">
        <v>0.094</v>
      </c>
      <c r="P110" s="207">
        <f>O110*H110</f>
        <v>5.452</v>
      </c>
      <c r="Q110" s="207">
        <v>0</v>
      </c>
      <c r="R110" s="207">
        <f>Q110*H110</f>
        <v>0</v>
      </c>
      <c r="S110" s="207">
        <v>0.098000000000000004</v>
      </c>
      <c r="T110" s="208">
        <f>S110*H110</f>
        <v>5.6840000000000002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9" t="s">
        <v>128</v>
      </c>
      <c r="AT110" s="209" t="s">
        <v>123</v>
      </c>
      <c r="AU110" s="209" t="s">
        <v>82</v>
      </c>
      <c r="AY110" s="20" t="s">
        <v>121</v>
      </c>
      <c r="BE110" s="210">
        <f>IF(N110="základní",J110,0)</f>
        <v>3587.8800000000001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20" t="s">
        <v>80</v>
      </c>
      <c r="BK110" s="210">
        <f>ROUND(I110*H110,2)</f>
        <v>3587.8800000000001</v>
      </c>
      <c r="BL110" s="20" t="s">
        <v>128</v>
      </c>
      <c r="BM110" s="209" t="s">
        <v>156</v>
      </c>
    </row>
    <row r="111" s="2" customFormat="1">
      <c r="A111" s="35"/>
      <c r="B111" s="36"/>
      <c r="C111" s="37"/>
      <c r="D111" s="211" t="s">
        <v>130</v>
      </c>
      <c r="E111" s="37"/>
      <c r="F111" s="212" t="s">
        <v>157</v>
      </c>
      <c r="G111" s="37"/>
      <c r="H111" s="37"/>
      <c r="I111" s="37"/>
      <c r="J111" s="37"/>
      <c r="K111" s="37"/>
      <c r="L111" s="41"/>
      <c r="M111" s="213"/>
      <c r="N111" s="214"/>
      <c r="O111" s="80"/>
      <c r="P111" s="80"/>
      <c r="Q111" s="80"/>
      <c r="R111" s="80"/>
      <c r="S111" s="80"/>
      <c r="T111" s="81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20" t="s">
        <v>130</v>
      </c>
      <c r="AU111" s="20" t="s">
        <v>82</v>
      </c>
    </row>
    <row r="112" s="14" customFormat="1">
      <c r="A112" s="14"/>
      <c r="B112" s="226"/>
      <c r="C112" s="227"/>
      <c r="D112" s="217" t="s">
        <v>132</v>
      </c>
      <c r="E112" s="228" t="s">
        <v>17</v>
      </c>
      <c r="F112" s="229" t="s">
        <v>158</v>
      </c>
      <c r="G112" s="227"/>
      <c r="H112" s="228" t="s">
        <v>17</v>
      </c>
      <c r="I112" s="227"/>
      <c r="J112" s="227"/>
      <c r="K112" s="227"/>
      <c r="L112" s="230"/>
      <c r="M112" s="231"/>
      <c r="N112" s="232"/>
      <c r="O112" s="232"/>
      <c r="P112" s="232"/>
      <c r="Q112" s="232"/>
      <c r="R112" s="232"/>
      <c r="S112" s="232"/>
      <c r="T112" s="23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4" t="s">
        <v>132</v>
      </c>
      <c r="AU112" s="234" t="s">
        <v>82</v>
      </c>
      <c r="AV112" s="14" t="s">
        <v>80</v>
      </c>
      <c r="AW112" s="14" t="s">
        <v>34</v>
      </c>
      <c r="AX112" s="14" t="s">
        <v>72</v>
      </c>
      <c r="AY112" s="234" t="s">
        <v>121</v>
      </c>
    </row>
    <row r="113" s="13" customFormat="1">
      <c r="A113" s="13"/>
      <c r="B113" s="215"/>
      <c r="C113" s="216"/>
      <c r="D113" s="217" t="s">
        <v>132</v>
      </c>
      <c r="E113" s="218" t="s">
        <v>17</v>
      </c>
      <c r="F113" s="219" t="s">
        <v>159</v>
      </c>
      <c r="G113" s="216"/>
      <c r="H113" s="220">
        <v>58</v>
      </c>
      <c r="I113" s="216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5" t="s">
        <v>132</v>
      </c>
      <c r="AU113" s="225" t="s">
        <v>82</v>
      </c>
      <c r="AV113" s="13" t="s">
        <v>82</v>
      </c>
      <c r="AW113" s="13" t="s">
        <v>34</v>
      </c>
      <c r="AX113" s="13" t="s">
        <v>80</v>
      </c>
      <c r="AY113" s="225" t="s">
        <v>121</v>
      </c>
    </row>
    <row r="114" s="2" customFormat="1" ht="33" customHeight="1">
      <c r="A114" s="35"/>
      <c r="B114" s="36"/>
      <c r="C114" s="199" t="s">
        <v>160</v>
      </c>
      <c r="D114" s="199" t="s">
        <v>123</v>
      </c>
      <c r="E114" s="200" t="s">
        <v>161</v>
      </c>
      <c r="F114" s="201" t="s">
        <v>162</v>
      </c>
      <c r="G114" s="202" t="s">
        <v>126</v>
      </c>
      <c r="H114" s="203">
        <v>39</v>
      </c>
      <c r="I114" s="204">
        <v>88.780000000000001</v>
      </c>
      <c r="J114" s="204">
        <f>ROUND(I114*H114,2)</f>
        <v>3462.4200000000001</v>
      </c>
      <c r="K114" s="201" t="s">
        <v>127</v>
      </c>
      <c r="L114" s="41"/>
      <c r="M114" s="205" t="s">
        <v>17</v>
      </c>
      <c r="N114" s="206" t="s">
        <v>43</v>
      </c>
      <c r="O114" s="207">
        <v>0.13</v>
      </c>
      <c r="P114" s="207">
        <f>O114*H114</f>
        <v>5.0700000000000003</v>
      </c>
      <c r="Q114" s="207">
        <v>0</v>
      </c>
      <c r="R114" s="207">
        <f>Q114*H114</f>
        <v>0</v>
      </c>
      <c r="S114" s="207">
        <v>0.22</v>
      </c>
      <c r="T114" s="208">
        <f>S114*H114</f>
        <v>8.5800000000000001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9" t="s">
        <v>128</v>
      </c>
      <c r="AT114" s="209" t="s">
        <v>123</v>
      </c>
      <c r="AU114" s="209" t="s">
        <v>82</v>
      </c>
      <c r="AY114" s="20" t="s">
        <v>121</v>
      </c>
      <c r="BE114" s="210">
        <f>IF(N114="základní",J114,0)</f>
        <v>3462.4200000000001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20" t="s">
        <v>80</v>
      </c>
      <c r="BK114" s="210">
        <f>ROUND(I114*H114,2)</f>
        <v>3462.4200000000001</v>
      </c>
      <c r="BL114" s="20" t="s">
        <v>128</v>
      </c>
      <c r="BM114" s="209" t="s">
        <v>163</v>
      </c>
    </row>
    <row r="115" s="2" customFormat="1">
      <c r="A115" s="35"/>
      <c r="B115" s="36"/>
      <c r="C115" s="37"/>
      <c r="D115" s="211" t="s">
        <v>130</v>
      </c>
      <c r="E115" s="37"/>
      <c r="F115" s="212" t="s">
        <v>164</v>
      </c>
      <c r="G115" s="37"/>
      <c r="H115" s="37"/>
      <c r="I115" s="37"/>
      <c r="J115" s="37"/>
      <c r="K115" s="37"/>
      <c r="L115" s="41"/>
      <c r="M115" s="213"/>
      <c r="N115" s="214"/>
      <c r="O115" s="80"/>
      <c r="P115" s="80"/>
      <c r="Q115" s="80"/>
      <c r="R115" s="80"/>
      <c r="S115" s="80"/>
      <c r="T115" s="81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20" t="s">
        <v>130</v>
      </c>
      <c r="AU115" s="20" t="s">
        <v>82</v>
      </c>
    </row>
    <row r="116" s="14" customFormat="1">
      <c r="A116" s="14"/>
      <c r="B116" s="226"/>
      <c r="C116" s="227"/>
      <c r="D116" s="217" t="s">
        <v>132</v>
      </c>
      <c r="E116" s="228" t="s">
        <v>17</v>
      </c>
      <c r="F116" s="229" t="s">
        <v>158</v>
      </c>
      <c r="G116" s="227"/>
      <c r="H116" s="228" t="s">
        <v>17</v>
      </c>
      <c r="I116" s="227"/>
      <c r="J116" s="227"/>
      <c r="K116" s="227"/>
      <c r="L116" s="230"/>
      <c r="M116" s="231"/>
      <c r="N116" s="232"/>
      <c r="O116" s="232"/>
      <c r="P116" s="232"/>
      <c r="Q116" s="232"/>
      <c r="R116" s="232"/>
      <c r="S116" s="232"/>
      <c r="T116" s="23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4" t="s">
        <v>132</v>
      </c>
      <c r="AU116" s="234" t="s">
        <v>82</v>
      </c>
      <c r="AV116" s="14" t="s">
        <v>80</v>
      </c>
      <c r="AW116" s="14" t="s">
        <v>34</v>
      </c>
      <c r="AX116" s="14" t="s">
        <v>72</v>
      </c>
      <c r="AY116" s="234" t="s">
        <v>121</v>
      </c>
    </row>
    <row r="117" s="13" customFormat="1">
      <c r="A117" s="13"/>
      <c r="B117" s="215"/>
      <c r="C117" s="216"/>
      <c r="D117" s="217" t="s">
        <v>132</v>
      </c>
      <c r="E117" s="218" t="s">
        <v>17</v>
      </c>
      <c r="F117" s="219" t="s">
        <v>165</v>
      </c>
      <c r="G117" s="216"/>
      <c r="H117" s="220">
        <v>39</v>
      </c>
      <c r="I117" s="216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5" t="s">
        <v>132</v>
      </c>
      <c r="AU117" s="225" t="s">
        <v>82</v>
      </c>
      <c r="AV117" s="13" t="s">
        <v>82</v>
      </c>
      <c r="AW117" s="13" t="s">
        <v>34</v>
      </c>
      <c r="AX117" s="13" t="s">
        <v>80</v>
      </c>
      <c r="AY117" s="225" t="s">
        <v>121</v>
      </c>
    </row>
    <row r="118" s="2" customFormat="1" ht="24.15" customHeight="1">
      <c r="A118" s="35"/>
      <c r="B118" s="36"/>
      <c r="C118" s="199" t="s">
        <v>166</v>
      </c>
      <c r="D118" s="199" t="s">
        <v>123</v>
      </c>
      <c r="E118" s="200" t="s">
        <v>167</v>
      </c>
      <c r="F118" s="201" t="s">
        <v>168</v>
      </c>
      <c r="G118" s="202" t="s">
        <v>169</v>
      </c>
      <c r="H118" s="203">
        <v>15</v>
      </c>
      <c r="I118" s="204">
        <v>150</v>
      </c>
      <c r="J118" s="204">
        <f>ROUND(I118*H118,2)</f>
        <v>2250</v>
      </c>
      <c r="K118" s="201" t="s">
        <v>127</v>
      </c>
      <c r="L118" s="41"/>
      <c r="M118" s="205" t="s">
        <v>17</v>
      </c>
      <c r="N118" s="206" t="s">
        <v>43</v>
      </c>
      <c r="O118" s="207">
        <v>0.27200000000000002</v>
      </c>
      <c r="P118" s="207">
        <f>O118*H118</f>
        <v>4.0800000000000001</v>
      </c>
      <c r="Q118" s="207">
        <v>0</v>
      </c>
      <c r="R118" s="207">
        <f>Q118*H118</f>
        <v>0</v>
      </c>
      <c r="S118" s="207">
        <v>0.28999999999999998</v>
      </c>
      <c r="T118" s="208">
        <f>S118*H118</f>
        <v>4.3499999999999996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9" t="s">
        <v>128</v>
      </c>
      <c r="AT118" s="209" t="s">
        <v>123</v>
      </c>
      <c r="AU118" s="209" t="s">
        <v>82</v>
      </c>
      <c r="AY118" s="20" t="s">
        <v>121</v>
      </c>
      <c r="BE118" s="210">
        <f>IF(N118="základní",J118,0)</f>
        <v>2250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20" t="s">
        <v>80</v>
      </c>
      <c r="BK118" s="210">
        <f>ROUND(I118*H118,2)</f>
        <v>2250</v>
      </c>
      <c r="BL118" s="20" t="s">
        <v>128</v>
      </c>
      <c r="BM118" s="209" t="s">
        <v>170</v>
      </c>
    </row>
    <row r="119" s="2" customFormat="1">
      <c r="A119" s="35"/>
      <c r="B119" s="36"/>
      <c r="C119" s="37"/>
      <c r="D119" s="211" t="s">
        <v>130</v>
      </c>
      <c r="E119" s="37"/>
      <c r="F119" s="212" t="s">
        <v>171</v>
      </c>
      <c r="G119" s="37"/>
      <c r="H119" s="37"/>
      <c r="I119" s="37"/>
      <c r="J119" s="37"/>
      <c r="K119" s="37"/>
      <c r="L119" s="41"/>
      <c r="M119" s="213"/>
      <c r="N119" s="214"/>
      <c r="O119" s="80"/>
      <c r="P119" s="80"/>
      <c r="Q119" s="80"/>
      <c r="R119" s="80"/>
      <c r="S119" s="80"/>
      <c r="T119" s="81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20" t="s">
        <v>130</v>
      </c>
      <c r="AU119" s="20" t="s">
        <v>82</v>
      </c>
    </row>
    <row r="120" s="13" customFormat="1">
      <c r="A120" s="13"/>
      <c r="B120" s="215"/>
      <c r="C120" s="216"/>
      <c r="D120" s="217" t="s">
        <v>132</v>
      </c>
      <c r="E120" s="218" t="s">
        <v>17</v>
      </c>
      <c r="F120" s="219" t="s">
        <v>172</v>
      </c>
      <c r="G120" s="216"/>
      <c r="H120" s="220">
        <v>15</v>
      </c>
      <c r="I120" s="216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5" t="s">
        <v>132</v>
      </c>
      <c r="AU120" s="225" t="s">
        <v>82</v>
      </c>
      <c r="AV120" s="13" t="s">
        <v>82</v>
      </c>
      <c r="AW120" s="13" t="s">
        <v>34</v>
      </c>
      <c r="AX120" s="13" t="s">
        <v>80</v>
      </c>
      <c r="AY120" s="225" t="s">
        <v>121</v>
      </c>
    </row>
    <row r="121" s="2" customFormat="1" ht="24.15" customHeight="1">
      <c r="A121" s="35"/>
      <c r="B121" s="36"/>
      <c r="C121" s="199" t="s">
        <v>173</v>
      </c>
      <c r="D121" s="199" t="s">
        <v>123</v>
      </c>
      <c r="E121" s="200" t="s">
        <v>174</v>
      </c>
      <c r="F121" s="201" t="s">
        <v>175</v>
      </c>
      <c r="G121" s="202" t="s">
        <v>169</v>
      </c>
      <c r="H121" s="203">
        <v>16</v>
      </c>
      <c r="I121" s="204">
        <v>73.340000000000003</v>
      </c>
      <c r="J121" s="204">
        <f>ROUND(I121*H121,2)</f>
        <v>1173.4400000000001</v>
      </c>
      <c r="K121" s="201" t="s">
        <v>127</v>
      </c>
      <c r="L121" s="41"/>
      <c r="M121" s="205" t="s">
        <v>17</v>
      </c>
      <c r="N121" s="206" t="s">
        <v>43</v>
      </c>
      <c r="O121" s="207">
        <v>0.13300000000000001</v>
      </c>
      <c r="P121" s="207">
        <f>O121*H121</f>
        <v>2.1280000000000001</v>
      </c>
      <c r="Q121" s="207">
        <v>0</v>
      </c>
      <c r="R121" s="207">
        <f>Q121*H121</f>
        <v>0</v>
      </c>
      <c r="S121" s="207">
        <v>0.20499999999999999</v>
      </c>
      <c r="T121" s="208">
        <f>S121*H121</f>
        <v>3.2799999999999998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9" t="s">
        <v>128</v>
      </c>
      <c r="AT121" s="209" t="s">
        <v>123</v>
      </c>
      <c r="AU121" s="209" t="s">
        <v>82</v>
      </c>
      <c r="AY121" s="20" t="s">
        <v>121</v>
      </c>
      <c r="BE121" s="210">
        <f>IF(N121="základní",J121,0)</f>
        <v>1173.4400000000001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20" t="s">
        <v>80</v>
      </c>
      <c r="BK121" s="210">
        <f>ROUND(I121*H121,2)</f>
        <v>1173.4400000000001</v>
      </c>
      <c r="BL121" s="20" t="s">
        <v>128</v>
      </c>
      <c r="BM121" s="209" t="s">
        <v>176</v>
      </c>
    </row>
    <row r="122" s="2" customFormat="1">
      <c r="A122" s="35"/>
      <c r="B122" s="36"/>
      <c r="C122" s="37"/>
      <c r="D122" s="211" t="s">
        <v>130</v>
      </c>
      <c r="E122" s="37"/>
      <c r="F122" s="212" t="s">
        <v>177</v>
      </c>
      <c r="G122" s="37"/>
      <c r="H122" s="37"/>
      <c r="I122" s="37"/>
      <c r="J122" s="37"/>
      <c r="K122" s="37"/>
      <c r="L122" s="41"/>
      <c r="M122" s="213"/>
      <c r="N122" s="214"/>
      <c r="O122" s="80"/>
      <c r="P122" s="80"/>
      <c r="Q122" s="80"/>
      <c r="R122" s="80"/>
      <c r="S122" s="80"/>
      <c r="T122" s="81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20" t="s">
        <v>130</v>
      </c>
      <c r="AU122" s="20" t="s">
        <v>82</v>
      </c>
    </row>
    <row r="123" s="14" customFormat="1">
      <c r="A123" s="14"/>
      <c r="B123" s="226"/>
      <c r="C123" s="227"/>
      <c r="D123" s="217" t="s">
        <v>132</v>
      </c>
      <c r="E123" s="228" t="s">
        <v>17</v>
      </c>
      <c r="F123" s="229" t="s">
        <v>138</v>
      </c>
      <c r="G123" s="227"/>
      <c r="H123" s="228" t="s">
        <v>17</v>
      </c>
      <c r="I123" s="227"/>
      <c r="J123" s="227"/>
      <c r="K123" s="227"/>
      <c r="L123" s="230"/>
      <c r="M123" s="231"/>
      <c r="N123" s="232"/>
      <c r="O123" s="232"/>
      <c r="P123" s="232"/>
      <c r="Q123" s="232"/>
      <c r="R123" s="232"/>
      <c r="S123" s="232"/>
      <c r="T123" s="23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4" t="s">
        <v>132</v>
      </c>
      <c r="AU123" s="234" t="s">
        <v>82</v>
      </c>
      <c r="AV123" s="14" t="s">
        <v>80</v>
      </c>
      <c r="AW123" s="14" t="s">
        <v>34</v>
      </c>
      <c r="AX123" s="14" t="s">
        <v>72</v>
      </c>
      <c r="AY123" s="234" t="s">
        <v>121</v>
      </c>
    </row>
    <row r="124" s="13" customFormat="1">
      <c r="A124" s="13"/>
      <c r="B124" s="215"/>
      <c r="C124" s="216"/>
      <c r="D124" s="217" t="s">
        <v>132</v>
      </c>
      <c r="E124" s="218" t="s">
        <v>17</v>
      </c>
      <c r="F124" s="219" t="s">
        <v>178</v>
      </c>
      <c r="G124" s="216"/>
      <c r="H124" s="220">
        <v>16</v>
      </c>
      <c r="I124" s="216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5" t="s">
        <v>132</v>
      </c>
      <c r="AU124" s="225" t="s">
        <v>82</v>
      </c>
      <c r="AV124" s="13" t="s">
        <v>82</v>
      </c>
      <c r="AW124" s="13" t="s">
        <v>34</v>
      </c>
      <c r="AX124" s="13" t="s">
        <v>80</v>
      </c>
      <c r="AY124" s="225" t="s">
        <v>121</v>
      </c>
    </row>
    <row r="125" s="2" customFormat="1" ht="49.05" customHeight="1">
      <c r="A125" s="35"/>
      <c r="B125" s="36"/>
      <c r="C125" s="199" t="s">
        <v>179</v>
      </c>
      <c r="D125" s="199" t="s">
        <v>123</v>
      </c>
      <c r="E125" s="200" t="s">
        <v>180</v>
      </c>
      <c r="F125" s="201" t="s">
        <v>181</v>
      </c>
      <c r="G125" s="202" t="s">
        <v>169</v>
      </c>
      <c r="H125" s="203">
        <v>35</v>
      </c>
      <c r="I125" s="204">
        <v>306</v>
      </c>
      <c r="J125" s="204">
        <f>ROUND(I125*H125,2)</f>
        <v>10710</v>
      </c>
      <c r="K125" s="201" t="s">
        <v>127</v>
      </c>
      <c r="L125" s="41"/>
      <c r="M125" s="205" t="s">
        <v>17</v>
      </c>
      <c r="N125" s="206" t="s">
        <v>43</v>
      </c>
      <c r="O125" s="207">
        <v>0.54700000000000004</v>
      </c>
      <c r="P125" s="207">
        <f>O125*H125</f>
        <v>19.145000000000003</v>
      </c>
      <c r="Q125" s="207">
        <v>0.036900000000000002</v>
      </c>
      <c r="R125" s="207">
        <f>Q125*H125</f>
        <v>1.2915000000000001</v>
      </c>
      <c r="S125" s="207">
        <v>0</v>
      </c>
      <c r="T125" s="20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9" t="s">
        <v>128</v>
      </c>
      <c r="AT125" s="209" t="s">
        <v>123</v>
      </c>
      <c r="AU125" s="209" t="s">
        <v>82</v>
      </c>
      <c r="AY125" s="20" t="s">
        <v>121</v>
      </c>
      <c r="BE125" s="210">
        <f>IF(N125="základní",J125,0)</f>
        <v>10710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20" t="s">
        <v>80</v>
      </c>
      <c r="BK125" s="210">
        <f>ROUND(I125*H125,2)</f>
        <v>10710</v>
      </c>
      <c r="BL125" s="20" t="s">
        <v>128</v>
      </c>
      <c r="BM125" s="209" t="s">
        <v>182</v>
      </c>
    </row>
    <row r="126" s="2" customFormat="1">
      <c r="A126" s="35"/>
      <c r="B126" s="36"/>
      <c r="C126" s="37"/>
      <c r="D126" s="211" t="s">
        <v>130</v>
      </c>
      <c r="E126" s="37"/>
      <c r="F126" s="212" t="s">
        <v>183</v>
      </c>
      <c r="G126" s="37"/>
      <c r="H126" s="37"/>
      <c r="I126" s="37"/>
      <c r="J126" s="37"/>
      <c r="K126" s="37"/>
      <c r="L126" s="41"/>
      <c r="M126" s="213"/>
      <c r="N126" s="214"/>
      <c r="O126" s="80"/>
      <c r="P126" s="80"/>
      <c r="Q126" s="80"/>
      <c r="R126" s="80"/>
      <c r="S126" s="80"/>
      <c r="T126" s="81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20" t="s">
        <v>130</v>
      </c>
      <c r="AU126" s="20" t="s">
        <v>82</v>
      </c>
    </row>
    <row r="127" s="13" customFormat="1">
      <c r="A127" s="13"/>
      <c r="B127" s="215"/>
      <c r="C127" s="216"/>
      <c r="D127" s="217" t="s">
        <v>132</v>
      </c>
      <c r="E127" s="218" t="s">
        <v>17</v>
      </c>
      <c r="F127" s="219" t="s">
        <v>184</v>
      </c>
      <c r="G127" s="216"/>
      <c r="H127" s="220">
        <v>35</v>
      </c>
      <c r="I127" s="216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5" t="s">
        <v>132</v>
      </c>
      <c r="AU127" s="225" t="s">
        <v>82</v>
      </c>
      <c r="AV127" s="13" t="s">
        <v>82</v>
      </c>
      <c r="AW127" s="13" t="s">
        <v>34</v>
      </c>
      <c r="AX127" s="13" t="s">
        <v>80</v>
      </c>
      <c r="AY127" s="225" t="s">
        <v>121</v>
      </c>
    </row>
    <row r="128" s="2" customFormat="1" ht="21.75" customHeight="1">
      <c r="A128" s="35"/>
      <c r="B128" s="36"/>
      <c r="C128" s="199" t="s">
        <v>185</v>
      </c>
      <c r="D128" s="199" t="s">
        <v>123</v>
      </c>
      <c r="E128" s="200" t="s">
        <v>186</v>
      </c>
      <c r="F128" s="201" t="s">
        <v>187</v>
      </c>
      <c r="G128" s="202" t="s">
        <v>188</v>
      </c>
      <c r="H128" s="203">
        <v>27.449999999999999</v>
      </c>
      <c r="I128" s="204">
        <v>215.43000000000001</v>
      </c>
      <c r="J128" s="204">
        <f>ROUND(I128*H128,2)</f>
        <v>5913.5500000000002</v>
      </c>
      <c r="K128" s="201" t="s">
        <v>127</v>
      </c>
      <c r="L128" s="41"/>
      <c r="M128" s="205" t="s">
        <v>17</v>
      </c>
      <c r="N128" s="206" t="s">
        <v>43</v>
      </c>
      <c r="O128" s="207">
        <v>0.28199999999999997</v>
      </c>
      <c r="P128" s="207">
        <f>O128*H128</f>
        <v>7.740899999999999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9" t="s">
        <v>128</v>
      </c>
      <c r="AT128" s="209" t="s">
        <v>123</v>
      </c>
      <c r="AU128" s="209" t="s">
        <v>82</v>
      </c>
      <c r="AY128" s="20" t="s">
        <v>121</v>
      </c>
      <c r="BE128" s="210">
        <f>IF(N128="základní",J128,0)</f>
        <v>5913.5500000000002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20" t="s">
        <v>80</v>
      </c>
      <c r="BK128" s="210">
        <f>ROUND(I128*H128,2)</f>
        <v>5913.5500000000002</v>
      </c>
      <c r="BL128" s="20" t="s">
        <v>128</v>
      </c>
      <c r="BM128" s="209" t="s">
        <v>189</v>
      </c>
    </row>
    <row r="129" s="2" customFormat="1">
      <c r="A129" s="35"/>
      <c r="B129" s="36"/>
      <c r="C129" s="37"/>
      <c r="D129" s="211" t="s">
        <v>130</v>
      </c>
      <c r="E129" s="37"/>
      <c r="F129" s="212" t="s">
        <v>190</v>
      </c>
      <c r="G129" s="37"/>
      <c r="H129" s="37"/>
      <c r="I129" s="37"/>
      <c r="J129" s="37"/>
      <c r="K129" s="37"/>
      <c r="L129" s="41"/>
      <c r="M129" s="213"/>
      <c r="N129" s="214"/>
      <c r="O129" s="80"/>
      <c r="P129" s="80"/>
      <c r="Q129" s="80"/>
      <c r="R129" s="80"/>
      <c r="S129" s="80"/>
      <c r="T129" s="81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20" t="s">
        <v>130</v>
      </c>
      <c r="AU129" s="20" t="s">
        <v>82</v>
      </c>
    </row>
    <row r="130" s="14" customFormat="1">
      <c r="A130" s="14"/>
      <c r="B130" s="226"/>
      <c r="C130" s="227"/>
      <c r="D130" s="217" t="s">
        <v>132</v>
      </c>
      <c r="E130" s="228" t="s">
        <v>17</v>
      </c>
      <c r="F130" s="229" t="s">
        <v>158</v>
      </c>
      <c r="G130" s="227"/>
      <c r="H130" s="228" t="s">
        <v>17</v>
      </c>
      <c r="I130" s="227"/>
      <c r="J130" s="227"/>
      <c r="K130" s="227"/>
      <c r="L130" s="230"/>
      <c r="M130" s="231"/>
      <c r="N130" s="232"/>
      <c r="O130" s="232"/>
      <c r="P130" s="232"/>
      <c r="Q130" s="232"/>
      <c r="R130" s="232"/>
      <c r="S130" s="232"/>
      <c r="T130" s="23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4" t="s">
        <v>132</v>
      </c>
      <c r="AU130" s="234" t="s">
        <v>82</v>
      </c>
      <c r="AV130" s="14" t="s">
        <v>80</v>
      </c>
      <c r="AW130" s="14" t="s">
        <v>34</v>
      </c>
      <c r="AX130" s="14" t="s">
        <v>72</v>
      </c>
      <c r="AY130" s="234" t="s">
        <v>121</v>
      </c>
    </row>
    <row r="131" s="13" customFormat="1">
      <c r="A131" s="13"/>
      <c r="B131" s="215"/>
      <c r="C131" s="216"/>
      <c r="D131" s="217" t="s">
        <v>132</v>
      </c>
      <c r="E131" s="218" t="s">
        <v>17</v>
      </c>
      <c r="F131" s="219" t="s">
        <v>191</v>
      </c>
      <c r="G131" s="216"/>
      <c r="H131" s="220">
        <v>12.6</v>
      </c>
      <c r="I131" s="216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5" t="s">
        <v>132</v>
      </c>
      <c r="AU131" s="225" t="s">
        <v>82</v>
      </c>
      <c r="AV131" s="13" t="s">
        <v>82</v>
      </c>
      <c r="AW131" s="13" t="s">
        <v>34</v>
      </c>
      <c r="AX131" s="13" t="s">
        <v>72</v>
      </c>
      <c r="AY131" s="225" t="s">
        <v>121</v>
      </c>
    </row>
    <row r="132" s="16" customFormat="1">
      <c r="A132" s="16"/>
      <c r="B132" s="245"/>
      <c r="C132" s="246"/>
      <c r="D132" s="217" t="s">
        <v>132</v>
      </c>
      <c r="E132" s="247" t="s">
        <v>17</v>
      </c>
      <c r="F132" s="248" t="s">
        <v>192</v>
      </c>
      <c r="G132" s="246"/>
      <c r="H132" s="249">
        <v>12.6</v>
      </c>
      <c r="I132" s="246"/>
      <c r="J132" s="246"/>
      <c r="K132" s="246"/>
      <c r="L132" s="250"/>
      <c r="M132" s="251"/>
      <c r="N132" s="252"/>
      <c r="O132" s="252"/>
      <c r="P132" s="252"/>
      <c r="Q132" s="252"/>
      <c r="R132" s="252"/>
      <c r="S132" s="252"/>
      <c r="T132" s="253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54" t="s">
        <v>132</v>
      </c>
      <c r="AU132" s="254" t="s">
        <v>82</v>
      </c>
      <c r="AV132" s="16" t="s">
        <v>140</v>
      </c>
      <c r="AW132" s="16" t="s">
        <v>34</v>
      </c>
      <c r="AX132" s="16" t="s">
        <v>72</v>
      </c>
      <c r="AY132" s="254" t="s">
        <v>121</v>
      </c>
    </row>
    <row r="133" s="14" customFormat="1">
      <c r="A133" s="14"/>
      <c r="B133" s="226"/>
      <c r="C133" s="227"/>
      <c r="D133" s="217" t="s">
        <v>132</v>
      </c>
      <c r="E133" s="228" t="s">
        <v>17</v>
      </c>
      <c r="F133" s="229" t="s">
        <v>193</v>
      </c>
      <c r="G133" s="227"/>
      <c r="H133" s="228" t="s">
        <v>17</v>
      </c>
      <c r="I133" s="227"/>
      <c r="J133" s="227"/>
      <c r="K133" s="227"/>
      <c r="L133" s="230"/>
      <c r="M133" s="231"/>
      <c r="N133" s="232"/>
      <c r="O133" s="232"/>
      <c r="P133" s="232"/>
      <c r="Q133" s="232"/>
      <c r="R133" s="232"/>
      <c r="S133" s="232"/>
      <c r="T133" s="23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4" t="s">
        <v>132</v>
      </c>
      <c r="AU133" s="234" t="s">
        <v>82</v>
      </c>
      <c r="AV133" s="14" t="s">
        <v>80</v>
      </c>
      <c r="AW133" s="14" t="s">
        <v>34</v>
      </c>
      <c r="AX133" s="14" t="s">
        <v>72</v>
      </c>
      <c r="AY133" s="234" t="s">
        <v>121</v>
      </c>
    </row>
    <row r="134" s="13" customFormat="1">
      <c r="A134" s="13"/>
      <c r="B134" s="215"/>
      <c r="C134" s="216"/>
      <c r="D134" s="217" t="s">
        <v>132</v>
      </c>
      <c r="E134" s="218" t="s">
        <v>17</v>
      </c>
      <c r="F134" s="219" t="s">
        <v>194</v>
      </c>
      <c r="G134" s="216"/>
      <c r="H134" s="220">
        <v>14.85</v>
      </c>
      <c r="I134" s="216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5" t="s">
        <v>132</v>
      </c>
      <c r="AU134" s="225" t="s">
        <v>82</v>
      </c>
      <c r="AV134" s="13" t="s">
        <v>82</v>
      </c>
      <c r="AW134" s="13" t="s">
        <v>34</v>
      </c>
      <c r="AX134" s="13" t="s">
        <v>72</v>
      </c>
      <c r="AY134" s="225" t="s">
        <v>121</v>
      </c>
    </row>
    <row r="135" s="16" customFormat="1">
      <c r="A135" s="16"/>
      <c r="B135" s="245"/>
      <c r="C135" s="246"/>
      <c r="D135" s="217" t="s">
        <v>132</v>
      </c>
      <c r="E135" s="247" t="s">
        <v>17</v>
      </c>
      <c r="F135" s="248" t="s">
        <v>192</v>
      </c>
      <c r="G135" s="246"/>
      <c r="H135" s="249">
        <v>14.85</v>
      </c>
      <c r="I135" s="246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54" t="s">
        <v>132</v>
      </c>
      <c r="AU135" s="254" t="s">
        <v>82</v>
      </c>
      <c r="AV135" s="16" t="s">
        <v>140</v>
      </c>
      <c r="AW135" s="16" t="s">
        <v>34</v>
      </c>
      <c r="AX135" s="16" t="s">
        <v>72</v>
      </c>
      <c r="AY135" s="254" t="s">
        <v>121</v>
      </c>
    </row>
    <row r="136" s="15" customFormat="1">
      <c r="A136" s="15"/>
      <c r="B136" s="235"/>
      <c r="C136" s="236"/>
      <c r="D136" s="217" t="s">
        <v>132</v>
      </c>
      <c r="E136" s="237" t="s">
        <v>17</v>
      </c>
      <c r="F136" s="238" t="s">
        <v>147</v>
      </c>
      <c r="G136" s="236"/>
      <c r="H136" s="239">
        <v>27.449999999999999</v>
      </c>
      <c r="I136" s="236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44" t="s">
        <v>132</v>
      </c>
      <c r="AU136" s="244" t="s">
        <v>82</v>
      </c>
      <c r="AV136" s="15" t="s">
        <v>128</v>
      </c>
      <c r="AW136" s="15" t="s">
        <v>34</v>
      </c>
      <c r="AX136" s="15" t="s">
        <v>80</v>
      </c>
      <c r="AY136" s="244" t="s">
        <v>121</v>
      </c>
    </row>
    <row r="137" s="2" customFormat="1" ht="24.15" customHeight="1">
      <c r="A137" s="35"/>
      <c r="B137" s="36"/>
      <c r="C137" s="199" t="s">
        <v>195</v>
      </c>
      <c r="D137" s="199" t="s">
        <v>123</v>
      </c>
      <c r="E137" s="200" t="s">
        <v>196</v>
      </c>
      <c r="F137" s="201" t="s">
        <v>197</v>
      </c>
      <c r="G137" s="202" t="s">
        <v>188</v>
      </c>
      <c r="H137" s="203">
        <v>11.25</v>
      </c>
      <c r="I137" s="204">
        <v>522</v>
      </c>
      <c r="J137" s="204">
        <f>ROUND(I137*H137,2)</f>
        <v>5872.5</v>
      </c>
      <c r="K137" s="201" t="s">
        <v>127</v>
      </c>
      <c r="L137" s="41"/>
      <c r="M137" s="205" t="s">
        <v>17</v>
      </c>
      <c r="N137" s="206" t="s">
        <v>43</v>
      </c>
      <c r="O137" s="207">
        <v>1.548</v>
      </c>
      <c r="P137" s="207">
        <f>O137*H137</f>
        <v>17.414999999999999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9" t="s">
        <v>128</v>
      </c>
      <c r="AT137" s="209" t="s">
        <v>123</v>
      </c>
      <c r="AU137" s="209" t="s">
        <v>82</v>
      </c>
      <c r="AY137" s="20" t="s">
        <v>121</v>
      </c>
      <c r="BE137" s="210">
        <f>IF(N137="základní",J137,0)</f>
        <v>5872.5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20" t="s">
        <v>80</v>
      </c>
      <c r="BK137" s="210">
        <f>ROUND(I137*H137,2)</f>
        <v>5872.5</v>
      </c>
      <c r="BL137" s="20" t="s">
        <v>128</v>
      </c>
      <c r="BM137" s="209" t="s">
        <v>198</v>
      </c>
    </row>
    <row r="138" s="2" customFormat="1">
      <c r="A138" s="35"/>
      <c r="B138" s="36"/>
      <c r="C138" s="37"/>
      <c r="D138" s="211" t="s">
        <v>130</v>
      </c>
      <c r="E138" s="37"/>
      <c r="F138" s="212" t="s">
        <v>199</v>
      </c>
      <c r="G138" s="37"/>
      <c r="H138" s="37"/>
      <c r="I138" s="37"/>
      <c r="J138" s="37"/>
      <c r="K138" s="37"/>
      <c r="L138" s="41"/>
      <c r="M138" s="213"/>
      <c r="N138" s="214"/>
      <c r="O138" s="80"/>
      <c r="P138" s="80"/>
      <c r="Q138" s="80"/>
      <c r="R138" s="80"/>
      <c r="S138" s="80"/>
      <c r="T138" s="81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20" t="s">
        <v>130</v>
      </c>
      <c r="AU138" s="20" t="s">
        <v>82</v>
      </c>
    </row>
    <row r="139" s="13" customFormat="1">
      <c r="A139" s="13"/>
      <c r="B139" s="215"/>
      <c r="C139" s="216"/>
      <c r="D139" s="217" t="s">
        <v>132</v>
      </c>
      <c r="E139" s="218" t="s">
        <v>17</v>
      </c>
      <c r="F139" s="219" t="s">
        <v>200</v>
      </c>
      <c r="G139" s="216"/>
      <c r="H139" s="220">
        <v>11.25</v>
      </c>
      <c r="I139" s="216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5" t="s">
        <v>132</v>
      </c>
      <c r="AU139" s="225" t="s">
        <v>82</v>
      </c>
      <c r="AV139" s="13" t="s">
        <v>82</v>
      </c>
      <c r="AW139" s="13" t="s">
        <v>34</v>
      </c>
      <c r="AX139" s="13" t="s">
        <v>80</v>
      </c>
      <c r="AY139" s="225" t="s">
        <v>121</v>
      </c>
    </row>
    <row r="140" s="2" customFormat="1" ht="24.15" customHeight="1">
      <c r="A140" s="35"/>
      <c r="B140" s="36"/>
      <c r="C140" s="199" t="s">
        <v>8</v>
      </c>
      <c r="D140" s="199" t="s">
        <v>123</v>
      </c>
      <c r="E140" s="200" t="s">
        <v>201</v>
      </c>
      <c r="F140" s="201" t="s">
        <v>202</v>
      </c>
      <c r="G140" s="202" t="s">
        <v>188</v>
      </c>
      <c r="H140" s="203">
        <v>19.75</v>
      </c>
      <c r="I140" s="204">
        <v>904.22000000000003</v>
      </c>
      <c r="J140" s="204">
        <f>ROUND(I140*H140,2)</f>
        <v>17858.349999999999</v>
      </c>
      <c r="K140" s="201" t="s">
        <v>127</v>
      </c>
      <c r="L140" s="41"/>
      <c r="M140" s="205" t="s">
        <v>17</v>
      </c>
      <c r="N140" s="206" t="s">
        <v>43</v>
      </c>
      <c r="O140" s="207">
        <v>1.1850000000000001</v>
      </c>
      <c r="P140" s="207">
        <f>O140*H140</f>
        <v>23.403750000000002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9" t="s">
        <v>128</v>
      </c>
      <c r="AT140" s="209" t="s">
        <v>123</v>
      </c>
      <c r="AU140" s="209" t="s">
        <v>82</v>
      </c>
      <c r="AY140" s="20" t="s">
        <v>121</v>
      </c>
      <c r="BE140" s="210">
        <f>IF(N140="základní",J140,0)</f>
        <v>17858.349999999999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20" t="s">
        <v>80</v>
      </c>
      <c r="BK140" s="210">
        <f>ROUND(I140*H140,2)</f>
        <v>17858.349999999999</v>
      </c>
      <c r="BL140" s="20" t="s">
        <v>128</v>
      </c>
      <c r="BM140" s="209" t="s">
        <v>203</v>
      </c>
    </row>
    <row r="141" s="2" customFormat="1">
      <c r="A141" s="35"/>
      <c r="B141" s="36"/>
      <c r="C141" s="37"/>
      <c r="D141" s="211" t="s">
        <v>130</v>
      </c>
      <c r="E141" s="37"/>
      <c r="F141" s="212" t="s">
        <v>204</v>
      </c>
      <c r="G141" s="37"/>
      <c r="H141" s="37"/>
      <c r="I141" s="37"/>
      <c r="J141" s="37"/>
      <c r="K141" s="37"/>
      <c r="L141" s="41"/>
      <c r="M141" s="213"/>
      <c r="N141" s="214"/>
      <c r="O141" s="80"/>
      <c r="P141" s="80"/>
      <c r="Q141" s="80"/>
      <c r="R141" s="80"/>
      <c r="S141" s="80"/>
      <c r="T141" s="81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20" t="s">
        <v>130</v>
      </c>
      <c r="AU141" s="20" t="s">
        <v>82</v>
      </c>
    </row>
    <row r="142" s="13" customFormat="1">
      <c r="A142" s="13"/>
      <c r="B142" s="215"/>
      <c r="C142" s="216"/>
      <c r="D142" s="217" t="s">
        <v>132</v>
      </c>
      <c r="E142" s="218" t="s">
        <v>17</v>
      </c>
      <c r="F142" s="219" t="s">
        <v>205</v>
      </c>
      <c r="G142" s="216"/>
      <c r="H142" s="220">
        <v>6.25</v>
      </c>
      <c r="I142" s="216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5" t="s">
        <v>132</v>
      </c>
      <c r="AU142" s="225" t="s">
        <v>82</v>
      </c>
      <c r="AV142" s="13" t="s">
        <v>82</v>
      </c>
      <c r="AW142" s="13" t="s">
        <v>34</v>
      </c>
      <c r="AX142" s="13" t="s">
        <v>72</v>
      </c>
      <c r="AY142" s="225" t="s">
        <v>121</v>
      </c>
    </row>
    <row r="143" s="13" customFormat="1">
      <c r="A143" s="13"/>
      <c r="B143" s="215"/>
      <c r="C143" s="216"/>
      <c r="D143" s="217" t="s">
        <v>132</v>
      </c>
      <c r="E143" s="218" t="s">
        <v>17</v>
      </c>
      <c r="F143" s="219" t="s">
        <v>206</v>
      </c>
      <c r="G143" s="216"/>
      <c r="H143" s="220">
        <v>13.5</v>
      </c>
      <c r="I143" s="216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5" t="s">
        <v>132</v>
      </c>
      <c r="AU143" s="225" t="s">
        <v>82</v>
      </c>
      <c r="AV143" s="13" t="s">
        <v>82</v>
      </c>
      <c r="AW143" s="13" t="s">
        <v>34</v>
      </c>
      <c r="AX143" s="13" t="s">
        <v>72</v>
      </c>
      <c r="AY143" s="225" t="s">
        <v>121</v>
      </c>
    </row>
    <row r="144" s="15" customFormat="1">
      <c r="A144" s="15"/>
      <c r="B144" s="235"/>
      <c r="C144" s="236"/>
      <c r="D144" s="217" t="s">
        <v>132</v>
      </c>
      <c r="E144" s="237" t="s">
        <v>17</v>
      </c>
      <c r="F144" s="238" t="s">
        <v>147</v>
      </c>
      <c r="G144" s="236"/>
      <c r="H144" s="239">
        <v>19.75</v>
      </c>
      <c r="I144" s="236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44" t="s">
        <v>132</v>
      </c>
      <c r="AU144" s="244" t="s">
        <v>82</v>
      </c>
      <c r="AV144" s="15" t="s">
        <v>128</v>
      </c>
      <c r="AW144" s="15" t="s">
        <v>34</v>
      </c>
      <c r="AX144" s="15" t="s">
        <v>80</v>
      </c>
      <c r="AY144" s="244" t="s">
        <v>121</v>
      </c>
    </row>
    <row r="145" s="2" customFormat="1" ht="37.8" customHeight="1">
      <c r="A145" s="35"/>
      <c r="B145" s="36"/>
      <c r="C145" s="199" t="s">
        <v>207</v>
      </c>
      <c r="D145" s="199" t="s">
        <v>123</v>
      </c>
      <c r="E145" s="200" t="s">
        <v>208</v>
      </c>
      <c r="F145" s="201" t="s">
        <v>209</v>
      </c>
      <c r="G145" s="202" t="s">
        <v>188</v>
      </c>
      <c r="H145" s="203">
        <v>47.200000000000003</v>
      </c>
      <c r="I145" s="204">
        <v>312.37</v>
      </c>
      <c r="J145" s="204">
        <f>ROUND(I145*H145,2)</f>
        <v>14743.860000000001</v>
      </c>
      <c r="K145" s="201" t="s">
        <v>127</v>
      </c>
      <c r="L145" s="41"/>
      <c r="M145" s="205" t="s">
        <v>17</v>
      </c>
      <c r="N145" s="206" t="s">
        <v>43</v>
      </c>
      <c r="O145" s="207">
        <v>0.086999999999999994</v>
      </c>
      <c r="P145" s="207">
        <f>O145*H145</f>
        <v>4.1063999999999998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9" t="s">
        <v>128</v>
      </c>
      <c r="AT145" s="209" t="s">
        <v>123</v>
      </c>
      <c r="AU145" s="209" t="s">
        <v>82</v>
      </c>
      <c r="AY145" s="20" t="s">
        <v>121</v>
      </c>
      <c r="BE145" s="210">
        <f>IF(N145="základní",J145,0)</f>
        <v>14743.860000000001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20" t="s">
        <v>80</v>
      </c>
      <c r="BK145" s="210">
        <f>ROUND(I145*H145,2)</f>
        <v>14743.860000000001</v>
      </c>
      <c r="BL145" s="20" t="s">
        <v>128</v>
      </c>
      <c r="BM145" s="209" t="s">
        <v>210</v>
      </c>
    </row>
    <row r="146" s="2" customFormat="1">
      <c r="A146" s="35"/>
      <c r="B146" s="36"/>
      <c r="C146" s="37"/>
      <c r="D146" s="211" t="s">
        <v>130</v>
      </c>
      <c r="E146" s="37"/>
      <c r="F146" s="212" t="s">
        <v>211</v>
      </c>
      <c r="G146" s="37"/>
      <c r="H146" s="37"/>
      <c r="I146" s="37"/>
      <c r="J146" s="37"/>
      <c r="K146" s="37"/>
      <c r="L146" s="41"/>
      <c r="M146" s="213"/>
      <c r="N146" s="214"/>
      <c r="O146" s="80"/>
      <c r="P146" s="80"/>
      <c r="Q146" s="80"/>
      <c r="R146" s="80"/>
      <c r="S146" s="80"/>
      <c r="T146" s="81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20" t="s">
        <v>130</v>
      </c>
      <c r="AU146" s="20" t="s">
        <v>82</v>
      </c>
    </row>
    <row r="147" s="13" customFormat="1">
      <c r="A147" s="13"/>
      <c r="B147" s="215"/>
      <c r="C147" s="216"/>
      <c r="D147" s="217" t="s">
        <v>132</v>
      </c>
      <c r="E147" s="218" t="s">
        <v>17</v>
      </c>
      <c r="F147" s="219" t="s">
        <v>212</v>
      </c>
      <c r="G147" s="216"/>
      <c r="H147" s="220">
        <v>12.6</v>
      </c>
      <c r="I147" s="216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5" t="s">
        <v>132</v>
      </c>
      <c r="AU147" s="225" t="s">
        <v>82</v>
      </c>
      <c r="AV147" s="13" t="s">
        <v>82</v>
      </c>
      <c r="AW147" s="13" t="s">
        <v>34</v>
      </c>
      <c r="AX147" s="13" t="s">
        <v>72</v>
      </c>
      <c r="AY147" s="225" t="s">
        <v>121</v>
      </c>
    </row>
    <row r="148" s="13" customFormat="1">
      <c r="A148" s="13"/>
      <c r="B148" s="215"/>
      <c r="C148" s="216"/>
      <c r="D148" s="217" t="s">
        <v>132</v>
      </c>
      <c r="E148" s="218" t="s">
        <v>17</v>
      </c>
      <c r="F148" s="219" t="s">
        <v>213</v>
      </c>
      <c r="G148" s="216"/>
      <c r="H148" s="220">
        <v>14.85</v>
      </c>
      <c r="I148" s="216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5" t="s">
        <v>132</v>
      </c>
      <c r="AU148" s="225" t="s">
        <v>82</v>
      </c>
      <c r="AV148" s="13" t="s">
        <v>82</v>
      </c>
      <c r="AW148" s="13" t="s">
        <v>34</v>
      </c>
      <c r="AX148" s="13" t="s">
        <v>72</v>
      </c>
      <c r="AY148" s="225" t="s">
        <v>121</v>
      </c>
    </row>
    <row r="149" s="13" customFormat="1">
      <c r="A149" s="13"/>
      <c r="B149" s="215"/>
      <c r="C149" s="216"/>
      <c r="D149" s="217" t="s">
        <v>132</v>
      </c>
      <c r="E149" s="218" t="s">
        <v>17</v>
      </c>
      <c r="F149" s="219" t="s">
        <v>214</v>
      </c>
      <c r="G149" s="216"/>
      <c r="H149" s="220">
        <v>19.75</v>
      </c>
      <c r="I149" s="216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5" t="s">
        <v>132</v>
      </c>
      <c r="AU149" s="225" t="s">
        <v>82</v>
      </c>
      <c r="AV149" s="13" t="s">
        <v>82</v>
      </c>
      <c r="AW149" s="13" t="s">
        <v>34</v>
      </c>
      <c r="AX149" s="13" t="s">
        <v>72</v>
      </c>
      <c r="AY149" s="225" t="s">
        <v>121</v>
      </c>
    </row>
    <row r="150" s="15" customFormat="1">
      <c r="A150" s="15"/>
      <c r="B150" s="235"/>
      <c r="C150" s="236"/>
      <c r="D150" s="217" t="s">
        <v>132</v>
      </c>
      <c r="E150" s="237" t="s">
        <v>17</v>
      </c>
      <c r="F150" s="238" t="s">
        <v>147</v>
      </c>
      <c r="G150" s="236"/>
      <c r="H150" s="239">
        <v>47.200000000000003</v>
      </c>
      <c r="I150" s="236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44" t="s">
        <v>132</v>
      </c>
      <c r="AU150" s="244" t="s">
        <v>82</v>
      </c>
      <c r="AV150" s="15" t="s">
        <v>128</v>
      </c>
      <c r="AW150" s="15" t="s">
        <v>34</v>
      </c>
      <c r="AX150" s="15" t="s">
        <v>80</v>
      </c>
      <c r="AY150" s="244" t="s">
        <v>121</v>
      </c>
    </row>
    <row r="151" s="2" customFormat="1" ht="37.8" customHeight="1">
      <c r="A151" s="35"/>
      <c r="B151" s="36"/>
      <c r="C151" s="199" t="s">
        <v>215</v>
      </c>
      <c r="D151" s="199" t="s">
        <v>123</v>
      </c>
      <c r="E151" s="200" t="s">
        <v>216</v>
      </c>
      <c r="F151" s="201" t="s">
        <v>217</v>
      </c>
      <c r="G151" s="202" t="s">
        <v>188</v>
      </c>
      <c r="H151" s="203">
        <v>94.400000000000006</v>
      </c>
      <c r="I151" s="204">
        <v>23.699999999999999</v>
      </c>
      <c r="J151" s="204">
        <f>ROUND(I151*H151,2)</f>
        <v>2237.2800000000002</v>
      </c>
      <c r="K151" s="201" t="s">
        <v>127</v>
      </c>
      <c r="L151" s="41"/>
      <c r="M151" s="205" t="s">
        <v>17</v>
      </c>
      <c r="N151" s="206" t="s">
        <v>43</v>
      </c>
      <c r="O151" s="207">
        <v>0.0050000000000000001</v>
      </c>
      <c r="P151" s="207">
        <f>O151*H151</f>
        <v>0.47200000000000003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9" t="s">
        <v>128</v>
      </c>
      <c r="AT151" s="209" t="s">
        <v>123</v>
      </c>
      <c r="AU151" s="209" t="s">
        <v>82</v>
      </c>
      <c r="AY151" s="20" t="s">
        <v>121</v>
      </c>
      <c r="BE151" s="210">
        <f>IF(N151="základní",J151,0)</f>
        <v>2237.2800000000002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20" t="s">
        <v>80</v>
      </c>
      <c r="BK151" s="210">
        <f>ROUND(I151*H151,2)</f>
        <v>2237.2800000000002</v>
      </c>
      <c r="BL151" s="20" t="s">
        <v>128</v>
      </c>
      <c r="BM151" s="209" t="s">
        <v>218</v>
      </c>
    </row>
    <row r="152" s="2" customFormat="1">
      <c r="A152" s="35"/>
      <c r="B152" s="36"/>
      <c r="C152" s="37"/>
      <c r="D152" s="211" t="s">
        <v>130</v>
      </c>
      <c r="E152" s="37"/>
      <c r="F152" s="212" t="s">
        <v>219</v>
      </c>
      <c r="G152" s="37"/>
      <c r="H152" s="37"/>
      <c r="I152" s="37"/>
      <c r="J152" s="37"/>
      <c r="K152" s="37"/>
      <c r="L152" s="41"/>
      <c r="M152" s="213"/>
      <c r="N152" s="214"/>
      <c r="O152" s="80"/>
      <c r="P152" s="80"/>
      <c r="Q152" s="80"/>
      <c r="R152" s="80"/>
      <c r="S152" s="80"/>
      <c r="T152" s="81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20" t="s">
        <v>130</v>
      </c>
      <c r="AU152" s="20" t="s">
        <v>82</v>
      </c>
    </row>
    <row r="153" s="14" customFormat="1">
      <c r="A153" s="14"/>
      <c r="B153" s="226"/>
      <c r="C153" s="227"/>
      <c r="D153" s="217" t="s">
        <v>132</v>
      </c>
      <c r="E153" s="228" t="s">
        <v>17</v>
      </c>
      <c r="F153" s="229" t="s">
        <v>220</v>
      </c>
      <c r="G153" s="227"/>
      <c r="H153" s="228" t="s">
        <v>17</v>
      </c>
      <c r="I153" s="227"/>
      <c r="J153" s="227"/>
      <c r="K153" s="227"/>
      <c r="L153" s="230"/>
      <c r="M153" s="231"/>
      <c r="N153" s="232"/>
      <c r="O153" s="232"/>
      <c r="P153" s="232"/>
      <c r="Q153" s="232"/>
      <c r="R153" s="232"/>
      <c r="S153" s="232"/>
      <c r="T153" s="23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4" t="s">
        <v>132</v>
      </c>
      <c r="AU153" s="234" t="s">
        <v>82</v>
      </c>
      <c r="AV153" s="14" t="s">
        <v>80</v>
      </c>
      <c r="AW153" s="14" t="s">
        <v>34</v>
      </c>
      <c r="AX153" s="14" t="s">
        <v>72</v>
      </c>
      <c r="AY153" s="234" t="s">
        <v>121</v>
      </c>
    </row>
    <row r="154" s="13" customFormat="1">
      <c r="A154" s="13"/>
      <c r="B154" s="215"/>
      <c r="C154" s="216"/>
      <c r="D154" s="217" t="s">
        <v>132</v>
      </c>
      <c r="E154" s="218" t="s">
        <v>17</v>
      </c>
      <c r="F154" s="219" t="s">
        <v>221</v>
      </c>
      <c r="G154" s="216"/>
      <c r="H154" s="220">
        <v>25.199999999999999</v>
      </c>
      <c r="I154" s="216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5" t="s">
        <v>132</v>
      </c>
      <c r="AU154" s="225" t="s">
        <v>82</v>
      </c>
      <c r="AV154" s="13" t="s">
        <v>82</v>
      </c>
      <c r="AW154" s="13" t="s">
        <v>34</v>
      </c>
      <c r="AX154" s="13" t="s">
        <v>72</v>
      </c>
      <c r="AY154" s="225" t="s">
        <v>121</v>
      </c>
    </row>
    <row r="155" s="13" customFormat="1">
      <c r="A155" s="13"/>
      <c r="B155" s="215"/>
      <c r="C155" s="216"/>
      <c r="D155" s="217" t="s">
        <v>132</v>
      </c>
      <c r="E155" s="218" t="s">
        <v>17</v>
      </c>
      <c r="F155" s="219" t="s">
        <v>222</v>
      </c>
      <c r="G155" s="216"/>
      <c r="H155" s="220">
        <v>29.699999999999999</v>
      </c>
      <c r="I155" s="216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5" t="s">
        <v>132</v>
      </c>
      <c r="AU155" s="225" t="s">
        <v>82</v>
      </c>
      <c r="AV155" s="13" t="s">
        <v>82</v>
      </c>
      <c r="AW155" s="13" t="s">
        <v>34</v>
      </c>
      <c r="AX155" s="13" t="s">
        <v>72</v>
      </c>
      <c r="AY155" s="225" t="s">
        <v>121</v>
      </c>
    </row>
    <row r="156" s="13" customFormat="1">
      <c r="A156" s="13"/>
      <c r="B156" s="215"/>
      <c r="C156" s="216"/>
      <c r="D156" s="217" t="s">
        <v>132</v>
      </c>
      <c r="E156" s="218" t="s">
        <v>17</v>
      </c>
      <c r="F156" s="219" t="s">
        <v>223</v>
      </c>
      <c r="G156" s="216"/>
      <c r="H156" s="220">
        <v>39.5</v>
      </c>
      <c r="I156" s="216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5" t="s">
        <v>132</v>
      </c>
      <c r="AU156" s="225" t="s">
        <v>82</v>
      </c>
      <c r="AV156" s="13" t="s">
        <v>82</v>
      </c>
      <c r="AW156" s="13" t="s">
        <v>34</v>
      </c>
      <c r="AX156" s="13" t="s">
        <v>72</v>
      </c>
      <c r="AY156" s="225" t="s">
        <v>121</v>
      </c>
    </row>
    <row r="157" s="15" customFormat="1">
      <c r="A157" s="15"/>
      <c r="B157" s="235"/>
      <c r="C157" s="236"/>
      <c r="D157" s="217" t="s">
        <v>132</v>
      </c>
      <c r="E157" s="237" t="s">
        <v>17</v>
      </c>
      <c r="F157" s="238" t="s">
        <v>147</v>
      </c>
      <c r="G157" s="236"/>
      <c r="H157" s="239">
        <v>94.400000000000006</v>
      </c>
      <c r="I157" s="236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44" t="s">
        <v>132</v>
      </c>
      <c r="AU157" s="244" t="s">
        <v>82</v>
      </c>
      <c r="AV157" s="15" t="s">
        <v>128</v>
      </c>
      <c r="AW157" s="15" t="s">
        <v>34</v>
      </c>
      <c r="AX157" s="15" t="s">
        <v>80</v>
      </c>
      <c r="AY157" s="244" t="s">
        <v>121</v>
      </c>
    </row>
    <row r="158" s="2" customFormat="1" ht="24.15" customHeight="1">
      <c r="A158" s="35"/>
      <c r="B158" s="36"/>
      <c r="C158" s="199" t="s">
        <v>224</v>
      </c>
      <c r="D158" s="199" t="s">
        <v>123</v>
      </c>
      <c r="E158" s="200" t="s">
        <v>225</v>
      </c>
      <c r="F158" s="201" t="s">
        <v>226</v>
      </c>
      <c r="G158" s="202" t="s">
        <v>227</v>
      </c>
      <c r="H158" s="203">
        <v>84.959999999999994</v>
      </c>
      <c r="I158" s="204">
        <v>342</v>
      </c>
      <c r="J158" s="204">
        <f>ROUND(I158*H158,2)</f>
        <v>29056.32</v>
      </c>
      <c r="K158" s="201" t="s">
        <v>127</v>
      </c>
      <c r="L158" s="41"/>
      <c r="M158" s="205" t="s">
        <v>17</v>
      </c>
      <c r="N158" s="206" t="s">
        <v>43</v>
      </c>
      <c r="O158" s="207">
        <v>0</v>
      </c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9" t="s">
        <v>128</v>
      </c>
      <c r="AT158" s="209" t="s">
        <v>123</v>
      </c>
      <c r="AU158" s="209" t="s">
        <v>82</v>
      </c>
      <c r="AY158" s="20" t="s">
        <v>121</v>
      </c>
      <c r="BE158" s="210">
        <f>IF(N158="základní",J158,0)</f>
        <v>29056.32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20" t="s">
        <v>80</v>
      </c>
      <c r="BK158" s="210">
        <f>ROUND(I158*H158,2)</f>
        <v>29056.32</v>
      </c>
      <c r="BL158" s="20" t="s">
        <v>128</v>
      </c>
      <c r="BM158" s="209" t="s">
        <v>228</v>
      </c>
    </row>
    <row r="159" s="2" customFormat="1">
      <c r="A159" s="35"/>
      <c r="B159" s="36"/>
      <c r="C159" s="37"/>
      <c r="D159" s="211" t="s">
        <v>130</v>
      </c>
      <c r="E159" s="37"/>
      <c r="F159" s="212" t="s">
        <v>229</v>
      </c>
      <c r="G159" s="37"/>
      <c r="H159" s="37"/>
      <c r="I159" s="37"/>
      <c r="J159" s="37"/>
      <c r="K159" s="37"/>
      <c r="L159" s="41"/>
      <c r="M159" s="213"/>
      <c r="N159" s="214"/>
      <c r="O159" s="80"/>
      <c r="P159" s="80"/>
      <c r="Q159" s="80"/>
      <c r="R159" s="80"/>
      <c r="S159" s="80"/>
      <c r="T159" s="81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20" t="s">
        <v>130</v>
      </c>
      <c r="AU159" s="20" t="s">
        <v>82</v>
      </c>
    </row>
    <row r="160" s="13" customFormat="1">
      <c r="A160" s="13"/>
      <c r="B160" s="215"/>
      <c r="C160" s="216"/>
      <c r="D160" s="217" t="s">
        <v>132</v>
      </c>
      <c r="E160" s="218" t="s">
        <v>17</v>
      </c>
      <c r="F160" s="219" t="s">
        <v>230</v>
      </c>
      <c r="G160" s="216"/>
      <c r="H160" s="220">
        <v>22.68</v>
      </c>
      <c r="I160" s="216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5" t="s">
        <v>132</v>
      </c>
      <c r="AU160" s="225" t="s">
        <v>82</v>
      </c>
      <c r="AV160" s="13" t="s">
        <v>82</v>
      </c>
      <c r="AW160" s="13" t="s">
        <v>34</v>
      </c>
      <c r="AX160" s="13" t="s">
        <v>72</v>
      </c>
      <c r="AY160" s="225" t="s">
        <v>121</v>
      </c>
    </row>
    <row r="161" s="13" customFormat="1">
      <c r="A161" s="13"/>
      <c r="B161" s="215"/>
      <c r="C161" s="216"/>
      <c r="D161" s="217" t="s">
        <v>132</v>
      </c>
      <c r="E161" s="218" t="s">
        <v>17</v>
      </c>
      <c r="F161" s="219" t="s">
        <v>231</v>
      </c>
      <c r="G161" s="216"/>
      <c r="H161" s="220">
        <v>26.73</v>
      </c>
      <c r="I161" s="216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5" t="s">
        <v>132</v>
      </c>
      <c r="AU161" s="225" t="s">
        <v>82</v>
      </c>
      <c r="AV161" s="13" t="s">
        <v>82</v>
      </c>
      <c r="AW161" s="13" t="s">
        <v>34</v>
      </c>
      <c r="AX161" s="13" t="s">
        <v>72</v>
      </c>
      <c r="AY161" s="225" t="s">
        <v>121</v>
      </c>
    </row>
    <row r="162" s="13" customFormat="1">
      <c r="A162" s="13"/>
      <c r="B162" s="215"/>
      <c r="C162" s="216"/>
      <c r="D162" s="217" t="s">
        <v>132</v>
      </c>
      <c r="E162" s="218" t="s">
        <v>17</v>
      </c>
      <c r="F162" s="219" t="s">
        <v>232</v>
      </c>
      <c r="G162" s="216"/>
      <c r="H162" s="220">
        <v>35.549999999999997</v>
      </c>
      <c r="I162" s="216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5" t="s">
        <v>132</v>
      </c>
      <c r="AU162" s="225" t="s">
        <v>82</v>
      </c>
      <c r="AV162" s="13" t="s">
        <v>82</v>
      </c>
      <c r="AW162" s="13" t="s">
        <v>34</v>
      </c>
      <c r="AX162" s="13" t="s">
        <v>72</v>
      </c>
      <c r="AY162" s="225" t="s">
        <v>121</v>
      </c>
    </row>
    <row r="163" s="15" customFormat="1">
      <c r="A163" s="15"/>
      <c r="B163" s="235"/>
      <c r="C163" s="236"/>
      <c r="D163" s="217" t="s">
        <v>132</v>
      </c>
      <c r="E163" s="237" t="s">
        <v>17</v>
      </c>
      <c r="F163" s="238" t="s">
        <v>147</v>
      </c>
      <c r="G163" s="236"/>
      <c r="H163" s="239">
        <v>84.959999999999994</v>
      </c>
      <c r="I163" s="236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44" t="s">
        <v>132</v>
      </c>
      <c r="AU163" s="244" t="s">
        <v>82</v>
      </c>
      <c r="AV163" s="15" t="s">
        <v>128</v>
      </c>
      <c r="AW163" s="15" t="s">
        <v>34</v>
      </c>
      <c r="AX163" s="15" t="s">
        <v>80</v>
      </c>
      <c r="AY163" s="244" t="s">
        <v>121</v>
      </c>
    </row>
    <row r="164" s="2" customFormat="1" ht="24.15" customHeight="1">
      <c r="A164" s="35"/>
      <c r="B164" s="36"/>
      <c r="C164" s="199" t="s">
        <v>233</v>
      </c>
      <c r="D164" s="199" t="s">
        <v>123</v>
      </c>
      <c r="E164" s="200" t="s">
        <v>234</v>
      </c>
      <c r="F164" s="201" t="s">
        <v>235</v>
      </c>
      <c r="G164" s="202" t="s">
        <v>188</v>
      </c>
      <c r="H164" s="203">
        <v>47.200000000000003</v>
      </c>
      <c r="I164" s="204">
        <v>22.02</v>
      </c>
      <c r="J164" s="204">
        <f>ROUND(I164*H164,2)</f>
        <v>1039.3399999999999</v>
      </c>
      <c r="K164" s="201" t="s">
        <v>127</v>
      </c>
      <c r="L164" s="41"/>
      <c r="M164" s="205" t="s">
        <v>17</v>
      </c>
      <c r="N164" s="206" t="s">
        <v>43</v>
      </c>
      <c r="O164" s="207">
        <v>0.0089999999999999993</v>
      </c>
      <c r="P164" s="207">
        <f>O164*H164</f>
        <v>0.42480000000000001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9" t="s">
        <v>128</v>
      </c>
      <c r="AT164" s="209" t="s">
        <v>123</v>
      </c>
      <c r="AU164" s="209" t="s">
        <v>82</v>
      </c>
      <c r="AY164" s="20" t="s">
        <v>121</v>
      </c>
      <c r="BE164" s="210">
        <f>IF(N164="základní",J164,0)</f>
        <v>1039.3399999999999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20" t="s">
        <v>80</v>
      </c>
      <c r="BK164" s="210">
        <f>ROUND(I164*H164,2)</f>
        <v>1039.3399999999999</v>
      </c>
      <c r="BL164" s="20" t="s">
        <v>128</v>
      </c>
      <c r="BM164" s="209" t="s">
        <v>236</v>
      </c>
    </row>
    <row r="165" s="2" customFormat="1">
      <c r="A165" s="35"/>
      <c r="B165" s="36"/>
      <c r="C165" s="37"/>
      <c r="D165" s="211" t="s">
        <v>130</v>
      </c>
      <c r="E165" s="37"/>
      <c r="F165" s="212" t="s">
        <v>237</v>
      </c>
      <c r="G165" s="37"/>
      <c r="H165" s="37"/>
      <c r="I165" s="37"/>
      <c r="J165" s="37"/>
      <c r="K165" s="37"/>
      <c r="L165" s="41"/>
      <c r="M165" s="213"/>
      <c r="N165" s="214"/>
      <c r="O165" s="80"/>
      <c r="P165" s="80"/>
      <c r="Q165" s="80"/>
      <c r="R165" s="80"/>
      <c r="S165" s="80"/>
      <c r="T165" s="81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20" t="s">
        <v>130</v>
      </c>
      <c r="AU165" s="20" t="s">
        <v>82</v>
      </c>
    </row>
    <row r="166" s="13" customFormat="1">
      <c r="A166" s="13"/>
      <c r="B166" s="215"/>
      <c r="C166" s="216"/>
      <c r="D166" s="217" t="s">
        <v>132</v>
      </c>
      <c r="E166" s="218" t="s">
        <v>17</v>
      </c>
      <c r="F166" s="219" t="s">
        <v>212</v>
      </c>
      <c r="G166" s="216"/>
      <c r="H166" s="220">
        <v>12.6</v>
      </c>
      <c r="I166" s="216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5" t="s">
        <v>132</v>
      </c>
      <c r="AU166" s="225" t="s">
        <v>82</v>
      </c>
      <c r="AV166" s="13" t="s">
        <v>82</v>
      </c>
      <c r="AW166" s="13" t="s">
        <v>34</v>
      </c>
      <c r="AX166" s="13" t="s">
        <v>72</v>
      </c>
      <c r="AY166" s="225" t="s">
        <v>121</v>
      </c>
    </row>
    <row r="167" s="13" customFormat="1">
      <c r="A167" s="13"/>
      <c r="B167" s="215"/>
      <c r="C167" s="216"/>
      <c r="D167" s="217" t="s">
        <v>132</v>
      </c>
      <c r="E167" s="218" t="s">
        <v>17</v>
      </c>
      <c r="F167" s="219" t="s">
        <v>213</v>
      </c>
      <c r="G167" s="216"/>
      <c r="H167" s="220">
        <v>14.85</v>
      </c>
      <c r="I167" s="216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5" t="s">
        <v>132</v>
      </c>
      <c r="AU167" s="225" t="s">
        <v>82</v>
      </c>
      <c r="AV167" s="13" t="s">
        <v>82</v>
      </c>
      <c r="AW167" s="13" t="s">
        <v>34</v>
      </c>
      <c r="AX167" s="13" t="s">
        <v>72</v>
      </c>
      <c r="AY167" s="225" t="s">
        <v>121</v>
      </c>
    </row>
    <row r="168" s="13" customFormat="1">
      <c r="A168" s="13"/>
      <c r="B168" s="215"/>
      <c r="C168" s="216"/>
      <c r="D168" s="217" t="s">
        <v>132</v>
      </c>
      <c r="E168" s="218" t="s">
        <v>17</v>
      </c>
      <c r="F168" s="219" t="s">
        <v>214</v>
      </c>
      <c r="G168" s="216"/>
      <c r="H168" s="220">
        <v>19.75</v>
      </c>
      <c r="I168" s="216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5" t="s">
        <v>132</v>
      </c>
      <c r="AU168" s="225" t="s">
        <v>82</v>
      </c>
      <c r="AV168" s="13" t="s">
        <v>82</v>
      </c>
      <c r="AW168" s="13" t="s">
        <v>34</v>
      </c>
      <c r="AX168" s="13" t="s">
        <v>72</v>
      </c>
      <c r="AY168" s="225" t="s">
        <v>121</v>
      </c>
    </row>
    <row r="169" s="15" customFormat="1">
      <c r="A169" s="15"/>
      <c r="B169" s="235"/>
      <c r="C169" s="236"/>
      <c r="D169" s="217" t="s">
        <v>132</v>
      </c>
      <c r="E169" s="237" t="s">
        <v>17</v>
      </c>
      <c r="F169" s="238" t="s">
        <v>147</v>
      </c>
      <c r="G169" s="236"/>
      <c r="H169" s="239">
        <v>47.200000000000003</v>
      </c>
      <c r="I169" s="236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44" t="s">
        <v>132</v>
      </c>
      <c r="AU169" s="244" t="s">
        <v>82</v>
      </c>
      <c r="AV169" s="15" t="s">
        <v>128</v>
      </c>
      <c r="AW169" s="15" t="s">
        <v>34</v>
      </c>
      <c r="AX169" s="15" t="s">
        <v>80</v>
      </c>
      <c r="AY169" s="244" t="s">
        <v>121</v>
      </c>
    </row>
    <row r="170" s="2" customFormat="1" ht="37.8" customHeight="1">
      <c r="A170" s="35"/>
      <c r="B170" s="36"/>
      <c r="C170" s="199" t="s">
        <v>238</v>
      </c>
      <c r="D170" s="199" t="s">
        <v>123</v>
      </c>
      <c r="E170" s="200" t="s">
        <v>239</v>
      </c>
      <c r="F170" s="201" t="s">
        <v>240</v>
      </c>
      <c r="G170" s="202" t="s">
        <v>188</v>
      </c>
      <c r="H170" s="203">
        <v>13.483000000000001</v>
      </c>
      <c r="I170" s="204">
        <v>233.41999999999999</v>
      </c>
      <c r="J170" s="204">
        <f>ROUND(I170*H170,2)</f>
        <v>3147.1999999999998</v>
      </c>
      <c r="K170" s="201" t="s">
        <v>127</v>
      </c>
      <c r="L170" s="41"/>
      <c r="M170" s="205" t="s">
        <v>17</v>
      </c>
      <c r="N170" s="206" t="s">
        <v>43</v>
      </c>
      <c r="O170" s="207">
        <v>0.435</v>
      </c>
      <c r="P170" s="207">
        <f>O170*H170</f>
        <v>5.8651049999999998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9" t="s">
        <v>128</v>
      </c>
      <c r="AT170" s="209" t="s">
        <v>123</v>
      </c>
      <c r="AU170" s="209" t="s">
        <v>82</v>
      </c>
      <c r="AY170" s="20" t="s">
        <v>121</v>
      </c>
      <c r="BE170" s="210">
        <f>IF(N170="základní",J170,0)</f>
        <v>3147.1999999999998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20" t="s">
        <v>80</v>
      </c>
      <c r="BK170" s="210">
        <f>ROUND(I170*H170,2)</f>
        <v>3147.1999999999998</v>
      </c>
      <c r="BL170" s="20" t="s">
        <v>128</v>
      </c>
      <c r="BM170" s="209" t="s">
        <v>241</v>
      </c>
    </row>
    <row r="171" s="2" customFormat="1">
      <c r="A171" s="35"/>
      <c r="B171" s="36"/>
      <c r="C171" s="37"/>
      <c r="D171" s="211" t="s">
        <v>130</v>
      </c>
      <c r="E171" s="37"/>
      <c r="F171" s="212" t="s">
        <v>242</v>
      </c>
      <c r="G171" s="37"/>
      <c r="H171" s="37"/>
      <c r="I171" s="37"/>
      <c r="J171" s="37"/>
      <c r="K171" s="37"/>
      <c r="L171" s="41"/>
      <c r="M171" s="213"/>
      <c r="N171" s="214"/>
      <c r="O171" s="80"/>
      <c r="P171" s="80"/>
      <c r="Q171" s="80"/>
      <c r="R171" s="80"/>
      <c r="S171" s="80"/>
      <c r="T171" s="81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20" t="s">
        <v>130</v>
      </c>
      <c r="AU171" s="20" t="s">
        <v>82</v>
      </c>
    </row>
    <row r="172" s="14" customFormat="1">
      <c r="A172" s="14"/>
      <c r="B172" s="226"/>
      <c r="C172" s="227"/>
      <c r="D172" s="217" t="s">
        <v>132</v>
      </c>
      <c r="E172" s="228" t="s">
        <v>17</v>
      </c>
      <c r="F172" s="229" t="s">
        <v>158</v>
      </c>
      <c r="G172" s="227"/>
      <c r="H172" s="228" t="s">
        <v>17</v>
      </c>
      <c r="I172" s="227"/>
      <c r="J172" s="227"/>
      <c r="K172" s="227"/>
      <c r="L172" s="230"/>
      <c r="M172" s="231"/>
      <c r="N172" s="232"/>
      <c r="O172" s="232"/>
      <c r="P172" s="232"/>
      <c r="Q172" s="232"/>
      <c r="R172" s="232"/>
      <c r="S172" s="232"/>
      <c r="T172" s="23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4" t="s">
        <v>132</v>
      </c>
      <c r="AU172" s="234" t="s">
        <v>82</v>
      </c>
      <c r="AV172" s="14" t="s">
        <v>80</v>
      </c>
      <c r="AW172" s="14" t="s">
        <v>34</v>
      </c>
      <c r="AX172" s="14" t="s">
        <v>72</v>
      </c>
      <c r="AY172" s="234" t="s">
        <v>121</v>
      </c>
    </row>
    <row r="173" s="13" customFormat="1">
      <c r="A173" s="13"/>
      <c r="B173" s="215"/>
      <c r="C173" s="216"/>
      <c r="D173" s="217" t="s">
        <v>132</v>
      </c>
      <c r="E173" s="218" t="s">
        <v>17</v>
      </c>
      <c r="F173" s="219" t="s">
        <v>243</v>
      </c>
      <c r="G173" s="216"/>
      <c r="H173" s="220">
        <v>13.483000000000001</v>
      </c>
      <c r="I173" s="216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5" t="s">
        <v>132</v>
      </c>
      <c r="AU173" s="225" t="s">
        <v>82</v>
      </c>
      <c r="AV173" s="13" t="s">
        <v>82</v>
      </c>
      <c r="AW173" s="13" t="s">
        <v>34</v>
      </c>
      <c r="AX173" s="13" t="s">
        <v>80</v>
      </c>
      <c r="AY173" s="225" t="s">
        <v>121</v>
      </c>
    </row>
    <row r="174" s="2" customFormat="1" ht="16.5" customHeight="1">
      <c r="A174" s="35"/>
      <c r="B174" s="36"/>
      <c r="C174" s="255" t="s">
        <v>244</v>
      </c>
      <c r="D174" s="255" t="s">
        <v>245</v>
      </c>
      <c r="E174" s="256" t="s">
        <v>246</v>
      </c>
      <c r="F174" s="257" t="s">
        <v>247</v>
      </c>
      <c r="G174" s="258" t="s">
        <v>227</v>
      </c>
      <c r="H174" s="259">
        <v>24.268999999999998</v>
      </c>
      <c r="I174" s="260">
        <v>327</v>
      </c>
      <c r="J174" s="260">
        <f>ROUND(I174*H174,2)</f>
        <v>7935.96</v>
      </c>
      <c r="K174" s="257" t="s">
        <v>127</v>
      </c>
      <c r="L174" s="261"/>
      <c r="M174" s="262" t="s">
        <v>17</v>
      </c>
      <c r="N174" s="263" t="s">
        <v>43</v>
      </c>
      <c r="O174" s="207">
        <v>0</v>
      </c>
      <c r="P174" s="207">
        <f>O174*H174</f>
        <v>0</v>
      </c>
      <c r="Q174" s="207">
        <v>1</v>
      </c>
      <c r="R174" s="207">
        <f>Q174*H174</f>
        <v>24.268999999999998</v>
      </c>
      <c r="S174" s="207">
        <v>0</v>
      </c>
      <c r="T174" s="20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9" t="s">
        <v>173</v>
      </c>
      <c r="AT174" s="209" t="s">
        <v>245</v>
      </c>
      <c r="AU174" s="209" t="s">
        <v>82</v>
      </c>
      <c r="AY174" s="20" t="s">
        <v>121</v>
      </c>
      <c r="BE174" s="210">
        <f>IF(N174="základní",J174,0)</f>
        <v>7935.96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20" t="s">
        <v>80</v>
      </c>
      <c r="BK174" s="210">
        <f>ROUND(I174*H174,2)</f>
        <v>7935.96</v>
      </c>
      <c r="BL174" s="20" t="s">
        <v>128</v>
      </c>
      <c r="BM174" s="209" t="s">
        <v>248</v>
      </c>
    </row>
    <row r="175" s="13" customFormat="1">
      <c r="A175" s="13"/>
      <c r="B175" s="215"/>
      <c r="C175" s="216"/>
      <c r="D175" s="217" t="s">
        <v>132</v>
      </c>
      <c r="E175" s="218" t="s">
        <v>17</v>
      </c>
      <c r="F175" s="219" t="s">
        <v>249</v>
      </c>
      <c r="G175" s="216"/>
      <c r="H175" s="220">
        <v>24.268999999999998</v>
      </c>
      <c r="I175" s="216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5" t="s">
        <v>132</v>
      </c>
      <c r="AU175" s="225" t="s">
        <v>82</v>
      </c>
      <c r="AV175" s="13" t="s">
        <v>82</v>
      </c>
      <c r="AW175" s="13" t="s">
        <v>34</v>
      </c>
      <c r="AX175" s="13" t="s">
        <v>80</v>
      </c>
      <c r="AY175" s="225" t="s">
        <v>121</v>
      </c>
    </row>
    <row r="176" s="2" customFormat="1" ht="24.15" customHeight="1">
      <c r="A176" s="35"/>
      <c r="B176" s="36"/>
      <c r="C176" s="199" t="s">
        <v>250</v>
      </c>
      <c r="D176" s="199" t="s">
        <v>123</v>
      </c>
      <c r="E176" s="200" t="s">
        <v>251</v>
      </c>
      <c r="F176" s="201" t="s">
        <v>252</v>
      </c>
      <c r="G176" s="202" t="s">
        <v>126</v>
      </c>
      <c r="H176" s="203">
        <v>10</v>
      </c>
      <c r="I176" s="204">
        <v>93.099999999999994</v>
      </c>
      <c r="J176" s="204">
        <f>ROUND(I176*H176,2)</f>
        <v>931</v>
      </c>
      <c r="K176" s="201" t="s">
        <v>127</v>
      </c>
      <c r="L176" s="41"/>
      <c r="M176" s="205" t="s">
        <v>17</v>
      </c>
      <c r="N176" s="206" t="s">
        <v>43</v>
      </c>
      <c r="O176" s="207">
        <v>0.114</v>
      </c>
      <c r="P176" s="207">
        <f>O176*H176</f>
        <v>1.1400000000000001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9" t="s">
        <v>128</v>
      </c>
      <c r="AT176" s="209" t="s">
        <v>123</v>
      </c>
      <c r="AU176" s="209" t="s">
        <v>82</v>
      </c>
      <c r="AY176" s="20" t="s">
        <v>121</v>
      </c>
      <c r="BE176" s="210">
        <f>IF(N176="základní",J176,0)</f>
        <v>931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20" t="s">
        <v>80</v>
      </c>
      <c r="BK176" s="210">
        <f>ROUND(I176*H176,2)</f>
        <v>931</v>
      </c>
      <c r="BL176" s="20" t="s">
        <v>128</v>
      </c>
      <c r="BM176" s="209" t="s">
        <v>253</v>
      </c>
    </row>
    <row r="177" s="2" customFormat="1">
      <c r="A177" s="35"/>
      <c r="B177" s="36"/>
      <c r="C177" s="37"/>
      <c r="D177" s="211" t="s">
        <v>130</v>
      </c>
      <c r="E177" s="37"/>
      <c r="F177" s="212" t="s">
        <v>254</v>
      </c>
      <c r="G177" s="37"/>
      <c r="H177" s="37"/>
      <c r="I177" s="37"/>
      <c r="J177" s="37"/>
      <c r="K177" s="37"/>
      <c r="L177" s="41"/>
      <c r="M177" s="213"/>
      <c r="N177" s="214"/>
      <c r="O177" s="80"/>
      <c r="P177" s="80"/>
      <c r="Q177" s="80"/>
      <c r="R177" s="80"/>
      <c r="S177" s="80"/>
      <c r="T177" s="81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20" t="s">
        <v>130</v>
      </c>
      <c r="AU177" s="20" t="s">
        <v>82</v>
      </c>
    </row>
    <row r="178" s="14" customFormat="1">
      <c r="A178" s="14"/>
      <c r="B178" s="226"/>
      <c r="C178" s="227"/>
      <c r="D178" s="217" t="s">
        <v>132</v>
      </c>
      <c r="E178" s="228" t="s">
        <v>17</v>
      </c>
      <c r="F178" s="229" t="s">
        <v>158</v>
      </c>
      <c r="G178" s="227"/>
      <c r="H178" s="228" t="s">
        <v>17</v>
      </c>
      <c r="I178" s="227"/>
      <c r="J178" s="227"/>
      <c r="K178" s="227"/>
      <c r="L178" s="230"/>
      <c r="M178" s="231"/>
      <c r="N178" s="232"/>
      <c r="O178" s="232"/>
      <c r="P178" s="232"/>
      <c r="Q178" s="232"/>
      <c r="R178" s="232"/>
      <c r="S178" s="232"/>
      <c r="T178" s="23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4" t="s">
        <v>132</v>
      </c>
      <c r="AU178" s="234" t="s">
        <v>82</v>
      </c>
      <c r="AV178" s="14" t="s">
        <v>80</v>
      </c>
      <c r="AW178" s="14" t="s">
        <v>34</v>
      </c>
      <c r="AX178" s="14" t="s">
        <v>72</v>
      </c>
      <c r="AY178" s="234" t="s">
        <v>121</v>
      </c>
    </row>
    <row r="179" s="13" customFormat="1">
      <c r="A179" s="13"/>
      <c r="B179" s="215"/>
      <c r="C179" s="216"/>
      <c r="D179" s="217" t="s">
        <v>132</v>
      </c>
      <c r="E179" s="218" t="s">
        <v>17</v>
      </c>
      <c r="F179" s="219" t="s">
        <v>255</v>
      </c>
      <c r="G179" s="216"/>
      <c r="H179" s="220">
        <v>10</v>
      </c>
      <c r="I179" s="216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5" t="s">
        <v>132</v>
      </c>
      <c r="AU179" s="225" t="s">
        <v>82</v>
      </c>
      <c r="AV179" s="13" t="s">
        <v>82</v>
      </c>
      <c r="AW179" s="13" t="s">
        <v>34</v>
      </c>
      <c r="AX179" s="13" t="s">
        <v>80</v>
      </c>
      <c r="AY179" s="225" t="s">
        <v>121</v>
      </c>
    </row>
    <row r="180" s="2" customFormat="1" ht="16.5" customHeight="1">
      <c r="A180" s="35"/>
      <c r="B180" s="36"/>
      <c r="C180" s="255" t="s">
        <v>256</v>
      </c>
      <c r="D180" s="255" t="s">
        <v>245</v>
      </c>
      <c r="E180" s="256" t="s">
        <v>257</v>
      </c>
      <c r="F180" s="257" t="s">
        <v>258</v>
      </c>
      <c r="G180" s="258" t="s">
        <v>227</v>
      </c>
      <c r="H180" s="259">
        <v>1.8</v>
      </c>
      <c r="I180" s="260">
        <v>601</v>
      </c>
      <c r="J180" s="260">
        <f>ROUND(I180*H180,2)</f>
        <v>1081.8</v>
      </c>
      <c r="K180" s="257" t="s">
        <v>127</v>
      </c>
      <c r="L180" s="261"/>
      <c r="M180" s="262" t="s">
        <v>17</v>
      </c>
      <c r="N180" s="263" t="s">
        <v>43</v>
      </c>
      <c r="O180" s="207">
        <v>0</v>
      </c>
      <c r="P180" s="207">
        <f>O180*H180</f>
        <v>0</v>
      </c>
      <c r="Q180" s="207">
        <v>1</v>
      </c>
      <c r="R180" s="207">
        <f>Q180*H180</f>
        <v>1.8</v>
      </c>
      <c r="S180" s="207">
        <v>0</v>
      </c>
      <c r="T180" s="20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9" t="s">
        <v>173</v>
      </c>
      <c r="AT180" s="209" t="s">
        <v>245</v>
      </c>
      <c r="AU180" s="209" t="s">
        <v>82</v>
      </c>
      <c r="AY180" s="20" t="s">
        <v>121</v>
      </c>
      <c r="BE180" s="210">
        <f>IF(N180="základní",J180,0)</f>
        <v>1081.8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20" t="s">
        <v>80</v>
      </c>
      <c r="BK180" s="210">
        <f>ROUND(I180*H180,2)</f>
        <v>1081.8</v>
      </c>
      <c r="BL180" s="20" t="s">
        <v>128</v>
      </c>
      <c r="BM180" s="209" t="s">
        <v>259</v>
      </c>
    </row>
    <row r="181" s="14" customFormat="1">
      <c r="A181" s="14"/>
      <c r="B181" s="226"/>
      <c r="C181" s="227"/>
      <c r="D181" s="217" t="s">
        <v>132</v>
      </c>
      <c r="E181" s="228" t="s">
        <v>17</v>
      </c>
      <c r="F181" s="229" t="s">
        <v>158</v>
      </c>
      <c r="G181" s="227"/>
      <c r="H181" s="228" t="s">
        <v>17</v>
      </c>
      <c r="I181" s="227"/>
      <c r="J181" s="227"/>
      <c r="K181" s="227"/>
      <c r="L181" s="230"/>
      <c r="M181" s="231"/>
      <c r="N181" s="232"/>
      <c r="O181" s="232"/>
      <c r="P181" s="232"/>
      <c r="Q181" s="232"/>
      <c r="R181" s="232"/>
      <c r="S181" s="232"/>
      <c r="T181" s="23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4" t="s">
        <v>132</v>
      </c>
      <c r="AU181" s="234" t="s">
        <v>82</v>
      </c>
      <c r="AV181" s="14" t="s">
        <v>80</v>
      </c>
      <c r="AW181" s="14" t="s">
        <v>34</v>
      </c>
      <c r="AX181" s="14" t="s">
        <v>72</v>
      </c>
      <c r="AY181" s="234" t="s">
        <v>121</v>
      </c>
    </row>
    <row r="182" s="13" customFormat="1">
      <c r="A182" s="13"/>
      <c r="B182" s="215"/>
      <c r="C182" s="216"/>
      <c r="D182" s="217" t="s">
        <v>132</v>
      </c>
      <c r="E182" s="218" t="s">
        <v>17</v>
      </c>
      <c r="F182" s="219" t="s">
        <v>260</v>
      </c>
      <c r="G182" s="216"/>
      <c r="H182" s="220">
        <v>1.8</v>
      </c>
      <c r="I182" s="216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5" t="s">
        <v>132</v>
      </c>
      <c r="AU182" s="225" t="s">
        <v>82</v>
      </c>
      <c r="AV182" s="13" t="s">
        <v>82</v>
      </c>
      <c r="AW182" s="13" t="s">
        <v>34</v>
      </c>
      <c r="AX182" s="13" t="s">
        <v>80</v>
      </c>
      <c r="AY182" s="225" t="s">
        <v>121</v>
      </c>
    </row>
    <row r="183" s="2" customFormat="1" ht="24.15" customHeight="1">
      <c r="A183" s="35"/>
      <c r="B183" s="36"/>
      <c r="C183" s="199" t="s">
        <v>7</v>
      </c>
      <c r="D183" s="199" t="s">
        <v>123</v>
      </c>
      <c r="E183" s="200" t="s">
        <v>261</v>
      </c>
      <c r="F183" s="201" t="s">
        <v>262</v>
      </c>
      <c r="G183" s="202" t="s">
        <v>126</v>
      </c>
      <c r="H183" s="203">
        <v>10</v>
      </c>
      <c r="I183" s="204">
        <v>23.98</v>
      </c>
      <c r="J183" s="204">
        <f>ROUND(I183*H183,2)</f>
        <v>239.80000000000001</v>
      </c>
      <c r="K183" s="201" t="s">
        <v>127</v>
      </c>
      <c r="L183" s="41"/>
      <c r="M183" s="205" t="s">
        <v>17</v>
      </c>
      <c r="N183" s="206" t="s">
        <v>43</v>
      </c>
      <c r="O183" s="207">
        <v>0.058000000000000003</v>
      </c>
      <c r="P183" s="207">
        <f>O183*H183</f>
        <v>0.58000000000000007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9" t="s">
        <v>128</v>
      </c>
      <c r="AT183" s="209" t="s">
        <v>123</v>
      </c>
      <c r="AU183" s="209" t="s">
        <v>82</v>
      </c>
      <c r="AY183" s="20" t="s">
        <v>121</v>
      </c>
      <c r="BE183" s="210">
        <f>IF(N183="základní",J183,0)</f>
        <v>239.80000000000001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20" t="s">
        <v>80</v>
      </c>
      <c r="BK183" s="210">
        <f>ROUND(I183*H183,2)</f>
        <v>239.80000000000001</v>
      </c>
      <c r="BL183" s="20" t="s">
        <v>128</v>
      </c>
      <c r="BM183" s="209" t="s">
        <v>263</v>
      </c>
    </row>
    <row r="184" s="2" customFormat="1">
      <c r="A184" s="35"/>
      <c r="B184" s="36"/>
      <c r="C184" s="37"/>
      <c r="D184" s="211" t="s">
        <v>130</v>
      </c>
      <c r="E184" s="37"/>
      <c r="F184" s="212" t="s">
        <v>264</v>
      </c>
      <c r="G184" s="37"/>
      <c r="H184" s="37"/>
      <c r="I184" s="37"/>
      <c r="J184" s="37"/>
      <c r="K184" s="37"/>
      <c r="L184" s="41"/>
      <c r="M184" s="213"/>
      <c r="N184" s="214"/>
      <c r="O184" s="80"/>
      <c r="P184" s="80"/>
      <c r="Q184" s="80"/>
      <c r="R184" s="80"/>
      <c r="S184" s="80"/>
      <c r="T184" s="81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20" t="s">
        <v>130</v>
      </c>
      <c r="AU184" s="20" t="s">
        <v>82</v>
      </c>
    </row>
    <row r="185" s="14" customFormat="1">
      <c r="A185" s="14"/>
      <c r="B185" s="226"/>
      <c r="C185" s="227"/>
      <c r="D185" s="217" t="s">
        <v>132</v>
      </c>
      <c r="E185" s="228" t="s">
        <v>17</v>
      </c>
      <c r="F185" s="229" t="s">
        <v>158</v>
      </c>
      <c r="G185" s="227"/>
      <c r="H185" s="228" t="s">
        <v>17</v>
      </c>
      <c r="I185" s="227"/>
      <c r="J185" s="227"/>
      <c r="K185" s="227"/>
      <c r="L185" s="230"/>
      <c r="M185" s="231"/>
      <c r="N185" s="232"/>
      <c r="O185" s="232"/>
      <c r="P185" s="232"/>
      <c r="Q185" s="232"/>
      <c r="R185" s="232"/>
      <c r="S185" s="232"/>
      <c r="T185" s="23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4" t="s">
        <v>132</v>
      </c>
      <c r="AU185" s="234" t="s">
        <v>82</v>
      </c>
      <c r="AV185" s="14" t="s">
        <v>80</v>
      </c>
      <c r="AW185" s="14" t="s">
        <v>34</v>
      </c>
      <c r="AX185" s="14" t="s">
        <v>72</v>
      </c>
      <c r="AY185" s="234" t="s">
        <v>121</v>
      </c>
    </row>
    <row r="186" s="13" customFormat="1">
      <c r="A186" s="13"/>
      <c r="B186" s="215"/>
      <c r="C186" s="216"/>
      <c r="D186" s="217" t="s">
        <v>132</v>
      </c>
      <c r="E186" s="218" t="s">
        <v>17</v>
      </c>
      <c r="F186" s="219" t="s">
        <v>265</v>
      </c>
      <c r="G186" s="216"/>
      <c r="H186" s="220">
        <v>10</v>
      </c>
      <c r="I186" s="216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5" t="s">
        <v>132</v>
      </c>
      <c r="AU186" s="225" t="s">
        <v>82</v>
      </c>
      <c r="AV186" s="13" t="s">
        <v>82</v>
      </c>
      <c r="AW186" s="13" t="s">
        <v>34</v>
      </c>
      <c r="AX186" s="13" t="s">
        <v>80</v>
      </c>
      <c r="AY186" s="225" t="s">
        <v>121</v>
      </c>
    </row>
    <row r="187" s="2" customFormat="1" ht="16.5" customHeight="1">
      <c r="A187" s="35"/>
      <c r="B187" s="36"/>
      <c r="C187" s="255" t="s">
        <v>266</v>
      </c>
      <c r="D187" s="255" t="s">
        <v>245</v>
      </c>
      <c r="E187" s="256" t="s">
        <v>267</v>
      </c>
      <c r="F187" s="257" t="s">
        <v>268</v>
      </c>
      <c r="G187" s="258" t="s">
        <v>269</v>
      </c>
      <c r="H187" s="259">
        <v>0.59999999999999998</v>
      </c>
      <c r="I187" s="260">
        <v>113</v>
      </c>
      <c r="J187" s="260">
        <f>ROUND(I187*H187,2)</f>
        <v>67.799999999999997</v>
      </c>
      <c r="K187" s="257" t="s">
        <v>127</v>
      </c>
      <c r="L187" s="261"/>
      <c r="M187" s="262" t="s">
        <v>17</v>
      </c>
      <c r="N187" s="263" t="s">
        <v>43</v>
      </c>
      <c r="O187" s="207">
        <v>0</v>
      </c>
      <c r="P187" s="207">
        <f>O187*H187</f>
        <v>0</v>
      </c>
      <c r="Q187" s="207">
        <v>0.001</v>
      </c>
      <c r="R187" s="207">
        <f>Q187*H187</f>
        <v>0.00059999999999999995</v>
      </c>
      <c r="S187" s="207">
        <v>0</v>
      </c>
      <c r="T187" s="20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9" t="s">
        <v>173</v>
      </c>
      <c r="AT187" s="209" t="s">
        <v>245</v>
      </c>
      <c r="AU187" s="209" t="s">
        <v>82</v>
      </c>
      <c r="AY187" s="20" t="s">
        <v>121</v>
      </c>
      <c r="BE187" s="210">
        <f>IF(N187="základní",J187,0)</f>
        <v>67.799999999999997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20" t="s">
        <v>80</v>
      </c>
      <c r="BK187" s="210">
        <f>ROUND(I187*H187,2)</f>
        <v>67.799999999999997</v>
      </c>
      <c r="BL187" s="20" t="s">
        <v>128</v>
      </c>
      <c r="BM187" s="209" t="s">
        <v>270</v>
      </c>
    </row>
    <row r="188" s="13" customFormat="1">
      <c r="A188" s="13"/>
      <c r="B188" s="215"/>
      <c r="C188" s="216"/>
      <c r="D188" s="217" t="s">
        <v>132</v>
      </c>
      <c r="E188" s="218" t="s">
        <v>17</v>
      </c>
      <c r="F188" s="219" t="s">
        <v>271</v>
      </c>
      <c r="G188" s="216"/>
      <c r="H188" s="220">
        <v>0.59999999999999998</v>
      </c>
      <c r="I188" s="216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5" t="s">
        <v>132</v>
      </c>
      <c r="AU188" s="225" t="s">
        <v>82</v>
      </c>
      <c r="AV188" s="13" t="s">
        <v>82</v>
      </c>
      <c r="AW188" s="13" t="s">
        <v>34</v>
      </c>
      <c r="AX188" s="13" t="s">
        <v>80</v>
      </c>
      <c r="AY188" s="225" t="s">
        <v>121</v>
      </c>
    </row>
    <row r="189" s="2" customFormat="1" ht="21.75" customHeight="1">
      <c r="A189" s="35"/>
      <c r="B189" s="36"/>
      <c r="C189" s="199" t="s">
        <v>272</v>
      </c>
      <c r="D189" s="199" t="s">
        <v>123</v>
      </c>
      <c r="E189" s="200" t="s">
        <v>273</v>
      </c>
      <c r="F189" s="201" t="s">
        <v>274</v>
      </c>
      <c r="G189" s="202" t="s">
        <v>126</v>
      </c>
      <c r="H189" s="203">
        <v>114</v>
      </c>
      <c r="I189" s="204">
        <v>25.899999999999999</v>
      </c>
      <c r="J189" s="204">
        <f>ROUND(I189*H189,2)</f>
        <v>2952.5999999999999</v>
      </c>
      <c r="K189" s="201" t="s">
        <v>127</v>
      </c>
      <c r="L189" s="41"/>
      <c r="M189" s="205" t="s">
        <v>17</v>
      </c>
      <c r="N189" s="206" t="s">
        <v>43</v>
      </c>
      <c r="O189" s="207">
        <v>0.025000000000000001</v>
      </c>
      <c r="P189" s="207">
        <f>O189*H189</f>
        <v>2.8500000000000001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9" t="s">
        <v>128</v>
      </c>
      <c r="AT189" s="209" t="s">
        <v>123</v>
      </c>
      <c r="AU189" s="209" t="s">
        <v>82</v>
      </c>
      <c r="AY189" s="20" t="s">
        <v>121</v>
      </c>
      <c r="BE189" s="210">
        <f>IF(N189="základní",J189,0)</f>
        <v>2952.5999999999999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20" t="s">
        <v>80</v>
      </c>
      <c r="BK189" s="210">
        <f>ROUND(I189*H189,2)</f>
        <v>2952.5999999999999</v>
      </c>
      <c r="BL189" s="20" t="s">
        <v>128</v>
      </c>
      <c r="BM189" s="209" t="s">
        <v>275</v>
      </c>
    </row>
    <row r="190" s="2" customFormat="1">
      <c r="A190" s="35"/>
      <c r="B190" s="36"/>
      <c r="C190" s="37"/>
      <c r="D190" s="211" t="s">
        <v>130</v>
      </c>
      <c r="E190" s="37"/>
      <c r="F190" s="212" t="s">
        <v>276</v>
      </c>
      <c r="G190" s="37"/>
      <c r="H190" s="37"/>
      <c r="I190" s="37"/>
      <c r="J190" s="37"/>
      <c r="K190" s="37"/>
      <c r="L190" s="41"/>
      <c r="M190" s="213"/>
      <c r="N190" s="214"/>
      <c r="O190" s="80"/>
      <c r="P190" s="80"/>
      <c r="Q190" s="80"/>
      <c r="R190" s="80"/>
      <c r="S190" s="80"/>
      <c r="T190" s="81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20" t="s">
        <v>130</v>
      </c>
      <c r="AU190" s="20" t="s">
        <v>82</v>
      </c>
    </row>
    <row r="191" s="13" customFormat="1">
      <c r="A191" s="13"/>
      <c r="B191" s="215"/>
      <c r="C191" s="216"/>
      <c r="D191" s="217" t="s">
        <v>132</v>
      </c>
      <c r="E191" s="218" t="s">
        <v>17</v>
      </c>
      <c r="F191" s="219" t="s">
        <v>277</v>
      </c>
      <c r="G191" s="216"/>
      <c r="H191" s="220">
        <v>99</v>
      </c>
      <c r="I191" s="216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5" t="s">
        <v>132</v>
      </c>
      <c r="AU191" s="225" t="s">
        <v>82</v>
      </c>
      <c r="AV191" s="13" t="s">
        <v>82</v>
      </c>
      <c r="AW191" s="13" t="s">
        <v>34</v>
      </c>
      <c r="AX191" s="13" t="s">
        <v>72</v>
      </c>
      <c r="AY191" s="225" t="s">
        <v>121</v>
      </c>
    </row>
    <row r="192" s="13" customFormat="1">
      <c r="A192" s="13"/>
      <c r="B192" s="215"/>
      <c r="C192" s="216"/>
      <c r="D192" s="217" t="s">
        <v>132</v>
      </c>
      <c r="E192" s="218" t="s">
        <v>17</v>
      </c>
      <c r="F192" s="219" t="s">
        <v>278</v>
      </c>
      <c r="G192" s="216"/>
      <c r="H192" s="220">
        <v>15</v>
      </c>
      <c r="I192" s="216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5" t="s">
        <v>132</v>
      </c>
      <c r="AU192" s="225" t="s">
        <v>82</v>
      </c>
      <c r="AV192" s="13" t="s">
        <v>82</v>
      </c>
      <c r="AW192" s="13" t="s">
        <v>34</v>
      </c>
      <c r="AX192" s="13" t="s">
        <v>72</v>
      </c>
      <c r="AY192" s="225" t="s">
        <v>121</v>
      </c>
    </row>
    <row r="193" s="15" customFormat="1">
      <c r="A193" s="15"/>
      <c r="B193" s="235"/>
      <c r="C193" s="236"/>
      <c r="D193" s="217" t="s">
        <v>132</v>
      </c>
      <c r="E193" s="237" t="s">
        <v>17</v>
      </c>
      <c r="F193" s="238" t="s">
        <v>147</v>
      </c>
      <c r="G193" s="236"/>
      <c r="H193" s="239">
        <v>114</v>
      </c>
      <c r="I193" s="236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44" t="s">
        <v>132</v>
      </c>
      <c r="AU193" s="244" t="s">
        <v>82</v>
      </c>
      <c r="AV193" s="15" t="s">
        <v>128</v>
      </c>
      <c r="AW193" s="15" t="s">
        <v>34</v>
      </c>
      <c r="AX193" s="15" t="s">
        <v>80</v>
      </c>
      <c r="AY193" s="244" t="s">
        <v>121</v>
      </c>
    </row>
    <row r="194" s="12" customFormat="1" ht="22.8" customHeight="1">
      <c r="A194" s="12"/>
      <c r="B194" s="184"/>
      <c r="C194" s="185"/>
      <c r="D194" s="186" t="s">
        <v>71</v>
      </c>
      <c r="E194" s="197" t="s">
        <v>82</v>
      </c>
      <c r="F194" s="197" t="s">
        <v>279</v>
      </c>
      <c r="G194" s="185"/>
      <c r="H194" s="185"/>
      <c r="I194" s="185"/>
      <c r="J194" s="198">
        <f>BK194</f>
        <v>350</v>
      </c>
      <c r="K194" s="185"/>
      <c r="L194" s="189"/>
      <c r="M194" s="190"/>
      <c r="N194" s="191"/>
      <c r="O194" s="191"/>
      <c r="P194" s="192">
        <f>SUM(P195:P197)</f>
        <v>0.87</v>
      </c>
      <c r="Q194" s="191"/>
      <c r="R194" s="192">
        <f>SUM(R195:R197)</f>
        <v>0</v>
      </c>
      <c r="S194" s="191"/>
      <c r="T194" s="193">
        <f>SUM(T195:T197)</f>
        <v>0.002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4" t="s">
        <v>80</v>
      </c>
      <c r="AT194" s="195" t="s">
        <v>71</v>
      </c>
      <c r="AU194" s="195" t="s">
        <v>80</v>
      </c>
      <c r="AY194" s="194" t="s">
        <v>121</v>
      </c>
      <c r="BK194" s="196">
        <f>SUM(BK195:BK197)</f>
        <v>350</v>
      </c>
    </row>
    <row r="195" s="2" customFormat="1" ht="16.5" customHeight="1">
      <c r="A195" s="35"/>
      <c r="B195" s="36"/>
      <c r="C195" s="199" t="s">
        <v>280</v>
      </c>
      <c r="D195" s="199" t="s">
        <v>123</v>
      </c>
      <c r="E195" s="200" t="s">
        <v>281</v>
      </c>
      <c r="F195" s="201" t="s">
        <v>282</v>
      </c>
      <c r="G195" s="202" t="s">
        <v>283</v>
      </c>
      <c r="H195" s="203">
        <v>1</v>
      </c>
      <c r="I195" s="204">
        <v>350</v>
      </c>
      <c r="J195" s="204">
        <f>ROUND(I195*H195,2)</f>
        <v>350</v>
      </c>
      <c r="K195" s="201" t="s">
        <v>127</v>
      </c>
      <c r="L195" s="41"/>
      <c r="M195" s="205" t="s">
        <v>17</v>
      </c>
      <c r="N195" s="206" t="s">
        <v>43</v>
      </c>
      <c r="O195" s="207">
        <v>0.87</v>
      </c>
      <c r="P195" s="207">
        <f>O195*H195</f>
        <v>0.87</v>
      </c>
      <c r="Q195" s="207">
        <v>0</v>
      </c>
      <c r="R195" s="207">
        <f>Q195*H195</f>
        <v>0</v>
      </c>
      <c r="S195" s="207">
        <v>0.002</v>
      </c>
      <c r="T195" s="208">
        <f>S195*H195</f>
        <v>0.002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9" t="s">
        <v>128</v>
      </c>
      <c r="AT195" s="209" t="s">
        <v>123</v>
      </c>
      <c r="AU195" s="209" t="s">
        <v>82</v>
      </c>
      <c r="AY195" s="20" t="s">
        <v>121</v>
      </c>
      <c r="BE195" s="210">
        <f>IF(N195="základní",J195,0)</f>
        <v>350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20" t="s">
        <v>80</v>
      </c>
      <c r="BK195" s="210">
        <f>ROUND(I195*H195,2)</f>
        <v>350</v>
      </c>
      <c r="BL195" s="20" t="s">
        <v>128</v>
      </c>
      <c r="BM195" s="209" t="s">
        <v>284</v>
      </c>
    </row>
    <row r="196" s="2" customFormat="1">
      <c r="A196" s="35"/>
      <c r="B196" s="36"/>
      <c r="C196" s="37"/>
      <c r="D196" s="211" t="s">
        <v>130</v>
      </c>
      <c r="E196" s="37"/>
      <c r="F196" s="212" t="s">
        <v>285</v>
      </c>
      <c r="G196" s="37"/>
      <c r="H196" s="37"/>
      <c r="I196" s="37"/>
      <c r="J196" s="37"/>
      <c r="K196" s="37"/>
      <c r="L196" s="41"/>
      <c r="M196" s="213"/>
      <c r="N196" s="214"/>
      <c r="O196" s="80"/>
      <c r="P196" s="80"/>
      <c r="Q196" s="80"/>
      <c r="R196" s="80"/>
      <c r="S196" s="80"/>
      <c r="T196" s="81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20" t="s">
        <v>130</v>
      </c>
      <c r="AU196" s="20" t="s">
        <v>82</v>
      </c>
    </row>
    <row r="197" s="13" customFormat="1">
      <c r="A197" s="13"/>
      <c r="B197" s="215"/>
      <c r="C197" s="216"/>
      <c r="D197" s="217" t="s">
        <v>132</v>
      </c>
      <c r="E197" s="218" t="s">
        <v>17</v>
      </c>
      <c r="F197" s="219" t="s">
        <v>286</v>
      </c>
      <c r="G197" s="216"/>
      <c r="H197" s="220">
        <v>1</v>
      </c>
      <c r="I197" s="216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5" t="s">
        <v>132</v>
      </c>
      <c r="AU197" s="225" t="s">
        <v>82</v>
      </c>
      <c r="AV197" s="13" t="s">
        <v>82</v>
      </c>
      <c r="AW197" s="13" t="s">
        <v>34</v>
      </c>
      <c r="AX197" s="13" t="s">
        <v>80</v>
      </c>
      <c r="AY197" s="225" t="s">
        <v>121</v>
      </c>
    </row>
    <row r="198" s="12" customFormat="1" ht="22.8" customHeight="1">
      <c r="A198" s="12"/>
      <c r="B198" s="184"/>
      <c r="C198" s="185"/>
      <c r="D198" s="186" t="s">
        <v>71</v>
      </c>
      <c r="E198" s="197" t="s">
        <v>140</v>
      </c>
      <c r="F198" s="197" t="s">
        <v>287</v>
      </c>
      <c r="G198" s="185"/>
      <c r="H198" s="185"/>
      <c r="I198" s="185"/>
      <c r="J198" s="198">
        <f>BK198</f>
        <v>89064.75</v>
      </c>
      <c r="K198" s="185"/>
      <c r="L198" s="189"/>
      <c r="M198" s="190"/>
      <c r="N198" s="191"/>
      <c r="O198" s="191"/>
      <c r="P198" s="192">
        <f>SUM(P199:P208)</f>
        <v>30.824999999999999</v>
      </c>
      <c r="Q198" s="191"/>
      <c r="R198" s="192">
        <f>SUM(R199:R208)</f>
        <v>13.3218</v>
      </c>
      <c r="S198" s="191"/>
      <c r="T198" s="193">
        <f>SUM(T199:T208)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4" t="s">
        <v>80</v>
      </c>
      <c r="AT198" s="195" t="s">
        <v>71</v>
      </c>
      <c r="AU198" s="195" t="s">
        <v>80</v>
      </c>
      <c r="AY198" s="194" t="s">
        <v>121</v>
      </c>
      <c r="BK198" s="196">
        <f>SUM(BK199:BK208)</f>
        <v>89064.75</v>
      </c>
    </row>
    <row r="199" s="2" customFormat="1" ht="16.5" customHeight="1">
      <c r="A199" s="35"/>
      <c r="B199" s="36"/>
      <c r="C199" s="199" t="s">
        <v>288</v>
      </c>
      <c r="D199" s="199" t="s">
        <v>123</v>
      </c>
      <c r="E199" s="200" t="s">
        <v>289</v>
      </c>
      <c r="F199" s="201" t="s">
        <v>290</v>
      </c>
      <c r="G199" s="202" t="s">
        <v>169</v>
      </c>
      <c r="H199" s="203">
        <v>25</v>
      </c>
      <c r="I199" s="204">
        <v>811.66999999999996</v>
      </c>
      <c r="J199" s="204">
        <f>ROUND(I199*H199,2)</f>
        <v>20291.75</v>
      </c>
      <c r="K199" s="201" t="s">
        <v>127</v>
      </c>
      <c r="L199" s="41"/>
      <c r="M199" s="205" t="s">
        <v>17</v>
      </c>
      <c r="N199" s="206" t="s">
        <v>43</v>
      </c>
      <c r="O199" s="207">
        <v>0.96499999999999997</v>
      </c>
      <c r="P199" s="207">
        <f>O199*H199</f>
        <v>24.125</v>
      </c>
      <c r="Q199" s="207">
        <v>0.24127199999999999</v>
      </c>
      <c r="R199" s="207">
        <f>Q199*H199</f>
        <v>6.0317999999999996</v>
      </c>
      <c r="S199" s="207">
        <v>0</v>
      </c>
      <c r="T199" s="20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9" t="s">
        <v>128</v>
      </c>
      <c r="AT199" s="209" t="s">
        <v>123</v>
      </c>
      <c r="AU199" s="209" t="s">
        <v>82</v>
      </c>
      <c r="AY199" s="20" t="s">
        <v>121</v>
      </c>
      <c r="BE199" s="210">
        <f>IF(N199="základní",J199,0)</f>
        <v>20291.75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20" t="s">
        <v>80</v>
      </c>
      <c r="BK199" s="210">
        <f>ROUND(I199*H199,2)</f>
        <v>20291.75</v>
      </c>
      <c r="BL199" s="20" t="s">
        <v>128</v>
      </c>
      <c r="BM199" s="209" t="s">
        <v>291</v>
      </c>
    </row>
    <row r="200" s="2" customFormat="1">
      <c r="A200" s="35"/>
      <c r="B200" s="36"/>
      <c r="C200" s="37"/>
      <c r="D200" s="211" t="s">
        <v>130</v>
      </c>
      <c r="E200" s="37"/>
      <c r="F200" s="212" t="s">
        <v>292</v>
      </c>
      <c r="G200" s="37"/>
      <c r="H200" s="37"/>
      <c r="I200" s="37"/>
      <c r="J200" s="37"/>
      <c r="K200" s="37"/>
      <c r="L200" s="41"/>
      <c r="M200" s="213"/>
      <c r="N200" s="214"/>
      <c r="O200" s="80"/>
      <c r="P200" s="80"/>
      <c r="Q200" s="80"/>
      <c r="R200" s="80"/>
      <c r="S200" s="80"/>
      <c r="T200" s="81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20" t="s">
        <v>130</v>
      </c>
      <c r="AU200" s="20" t="s">
        <v>82</v>
      </c>
    </row>
    <row r="201" s="13" customFormat="1">
      <c r="A201" s="13"/>
      <c r="B201" s="215"/>
      <c r="C201" s="216"/>
      <c r="D201" s="217" t="s">
        <v>132</v>
      </c>
      <c r="E201" s="218" t="s">
        <v>17</v>
      </c>
      <c r="F201" s="219" t="s">
        <v>293</v>
      </c>
      <c r="G201" s="216"/>
      <c r="H201" s="220">
        <v>5</v>
      </c>
      <c r="I201" s="216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5" t="s">
        <v>132</v>
      </c>
      <c r="AU201" s="225" t="s">
        <v>82</v>
      </c>
      <c r="AV201" s="13" t="s">
        <v>82</v>
      </c>
      <c r="AW201" s="13" t="s">
        <v>34</v>
      </c>
      <c r="AX201" s="13" t="s">
        <v>72</v>
      </c>
      <c r="AY201" s="225" t="s">
        <v>121</v>
      </c>
    </row>
    <row r="202" s="13" customFormat="1">
      <c r="A202" s="13"/>
      <c r="B202" s="215"/>
      <c r="C202" s="216"/>
      <c r="D202" s="217" t="s">
        <v>132</v>
      </c>
      <c r="E202" s="218" t="s">
        <v>17</v>
      </c>
      <c r="F202" s="219" t="s">
        <v>294</v>
      </c>
      <c r="G202" s="216"/>
      <c r="H202" s="220">
        <v>20</v>
      </c>
      <c r="I202" s="216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5" t="s">
        <v>132</v>
      </c>
      <c r="AU202" s="225" t="s">
        <v>82</v>
      </c>
      <c r="AV202" s="13" t="s">
        <v>82</v>
      </c>
      <c r="AW202" s="13" t="s">
        <v>34</v>
      </c>
      <c r="AX202" s="13" t="s">
        <v>72</v>
      </c>
      <c r="AY202" s="225" t="s">
        <v>121</v>
      </c>
    </row>
    <row r="203" s="15" customFormat="1">
      <c r="A203" s="15"/>
      <c r="B203" s="235"/>
      <c r="C203" s="236"/>
      <c r="D203" s="217" t="s">
        <v>132</v>
      </c>
      <c r="E203" s="237" t="s">
        <v>17</v>
      </c>
      <c r="F203" s="238" t="s">
        <v>147</v>
      </c>
      <c r="G203" s="236"/>
      <c r="H203" s="239">
        <v>25</v>
      </c>
      <c r="I203" s="236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44" t="s">
        <v>132</v>
      </c>
      <c r="AU203" s="244" t="s">
        <v>82</v>
      </c>
      <c r="AV203" s="15" t="s">
        <v>128</v>
      </c>
      <c r="AW203" s="15" t="s">
        <v>34</v>
      </c>
      <c r="AX203" s="15" t="s">
        <v>80</v>
      </c>
      <c r="AY203" s="244" t="s">
        <v>121</v>
      </c>
    </row>
    <row r="204" s="2" customFormat="1" ht="16.5" customHeight="1">
      <c r="A204" s="35"/>
      <c r="B204" s="36"/>
      <c r="C204" s="255" t="s">
        <v>295</v>
      </c>
      <c r="D204" s="255" t="s">
        <v>245</v>
      </c>
      <c r="E204" s="256" t="s">
        <v>296</v>
      </c>
      <c r="F204" s="257" t="s">
        <v>297</v>
      </c>
      <c r="G204" s="258" t="s">
        <v>283</v>
      </c>
      <c r="H204" s="259">
        <v>32</v>
      </c>
      <c r="I204" s="260">
        <v>294</v>
      </c>
      <c r="J204" s="260">
        <f>ROUND(I204*H204,2)</f>
        <v>9408</v>
      </c>
      <c r="K204" s="257" t="s">
        <v>127</v>
      </c>
      <c r="L204" s="261"/>
      <c r="M204" s="262" t="s">
        <v>17</v>
      </c>
      <c r="N204" s="263" t="s">
        <v>43</v>
      </c>
      <c r="O204" s="207">
        <v>0</v>
      </c>
      <c r="P204" s="207">
        <f>O204*H204</f>
        <v>0</v>
      </c>
      <c r="Q204" s="207">
        <v>0.032500000000000001</v>
      </c>
      <c r="R204" s="207">
        <f>Q204*H204</f>
        <v>1.04</v>
      </c>
      <c r="S204" s="207">
        <v>0</v>
      </c>
      <c r="T204" s="20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9" t="s">
        <v>173</v>
      </c>
      <c r="AT204" s="209" t="s">
        <v>245</v>
      </c>
      <c r="AU204" s="209" t="s">
        <v>82</v>
      </c>
      <c r="AY204" s="20" t="s">
        <v>121</v>
      </c>
      <c r="BE204" s="210">
        <f>IF(N204="základní",J204,0)</f>
        <v>9408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20" t="s">
        <v>80</v>
      </c>
      <c r="BK204" s="210">
        <f>ROUND(I204*H204,2)</f>
        <v>9408</v>
      </c>
      <c r="BL204" s="20" t="s">
        <v>128</v>
      </c>
      <c r="BM204" s="209" t="s">
        <v>298</v>
      </c>
    </row>
    <row r="205" s="2" customFormat="1" ht="16.5" customHeight="1">
      <c r="A205" s="35"/>
      <c r="B205" s="36"/>
      <c r="C205" s="255" t="s">
        <v>299</v>
      </c>
      <c r="D205" s="255" t="s">
        <v>245</v>
      </c>
      <c r="E205" s="256" t="s">
        <v>300</v>
      </c>
      <c r="F205" s="257" t="s">
        <v>301</v>
      </c>
      <c r="G205" s="258" t="s">
        <v>283</v>
      </c>
      <c r="H205" s="259">
        <v>125</v>
      </c>
      <c r="I205" s="260">
        <v>447</v>
      </c>
      <c r="J205" s="260">
        <f>ROUND(I205*H205,2)</f>
        <v>55875</v>
      </c>
      <c r="K205" s="257" t="s">
        <v>127</v>
      </c>
      <c r="L205" s="261"/>
      <c r="M205" s="262" t="s">
        <v>17</v>
      </c>
      <c r="N205" s="263" t="s">
        <v>43</v>
      </c>
      <c r="O205" s="207">
        <v>0</v>
      </c>
      <c r="P205" s="207">
        <f>O205*H205</f>
        <v>0</v>
      </c>
      <c r="Q205" s="207">
        <v>0.050000000000000003</v>
      </c>
      <c r="R205" s="207">
        <f>Q205*H205</f>
        <v>6.25</v>
      </c>
      <c r="S205" s="207">
        <v>0</v>
      </c>
      <c r="T205" s="20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9" t="s">
        <v>173</v>
      </c>
      <c r="AT205" s="209" t="s">
        <v>245</v>
      </c>
      <c r="AU205" s="209" t="s">
        <v>82</v>
      </c>
      <c r="AY205" s="20" t="s">
        <v>121</v>
      </c>
      <c r="BE205" s="210">
        <f>IF(N205="základní",J205,0)</f>
        <v>55875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20" t="s">
        <v>80</v>
      </c>
      <c r="BK205" s="210">
        <f>ROUND(I205*H205,2)</f>
        <v>55875</v>
      </c>
      <c r="BL205" s="20" t="s">
        <v>128</v>
      </c>
      <c r="BM205" s="209" t="s">
        <v>302</v>
      </c>
    </row>
    <row r="206" s="2" customFormat="1" ht="16.5" customHeight="1">
      <c r="A206" s="35"/>
      <c r="B206" s="36"/>
      <c r="C206" s="199" t="s">
        <v>303</v>
      </c>
      <c r="D206" s="199" t="s">
        <v>123</v>
      </c>
      <c r="E206" s="200" t="s">
        <v>304</v>
      </c>
      <c r="F206" s="201" t="s">
        <v>305</v>
      </c>
      <c r="G206" s="202" t="s">
        <v>283</v>
      </c>
      <c r="H206" s="203">
        <v>1</v>
      </c>
      <c r="I206" s="204">
        <v>3490</v>
      </c>
      <c r="J206" s="204">
        <f>ROUND(I206*H206,2)</f>
        <v>3490</v>
      </c>
      <c r="K206" s="201" t="s">
        <v>127</v>
      </c>
      <c r="L206" s="41"/>
      <c r="M206" s="205" t="s">
        <v>17</v>
      </c>
      <c r="N206" s="206" t="s">
        <v>43</v>
      </c>
      <c r="O206" s="207">
        <v>6.7000000000000002</v>
      </c>
      <c r="P206" s="207">
        <f>O206*H206</f>
        <v>6.7000000000000002</v>
      </c>
      <c r="Q206" s="207">
        <v>0</v>
      </c>
      <c r="R206" s="207">
        <f>Q206*H206</f>
        <v>0</v>
      </c>
      <c r="S206" s="207">
        <v>0</v>
      </c>
      <c r="T206" s="20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9" t="s">
        <v>128</v>
      </c>
      <c r="AT206" s="209" t="s">
        <v>123</v>
      </c>
      <c r="AU206" s="209" t="s">
        <v>82</v>
      </c>
      <c r="AY206" s="20" t="s">
        <v>121</v>
      </c>
      <c r="BE206" s="210">
        <f>IF(N206="základní",J206,0)</f>
        <v>3490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20" t="s">
        <v>80</v>
      </c>
      <c r="BK206" s="210">
        <f>ROUND(I206*H206,2)</f>
        <v>3490</v>
      </c>
      <c r="BL206" s="20" t="s">
        <v>128</v>
      </c>
      <c r="BM206" s="209" t="s">
        <v>306</v>
      </c>
    </row>
    <row r="207" s="2" customFormat="1">
      <c r="A207" s="35"/>
      <c r="B207" s="36"/>
      <c r="C207" s="37"/>
      <c r="D207" s="211" t="s">
        <v>130</v>
      </c>
      <c r="E207" s="37"/>
      <c r="F207" s="212" t="s">
        <v>307</v>
      </c>
      <c r="G207" s="37"/>
      <c r="H207" s="37"/>
      <c r="I207" s="37"/>
      <c r="J207" s="37"/>
      <c r="K207" s="37"/>
      <c r="L207" s="41"/>
      <c r="M207" s="213"/>
      <c r="N207" s="214"/>
      <c r="O207" s="80"/>
      <c r="P207" s="80"/>
      <c r="Q207" s="80"/>
      <c r="R207" s="80"/>
      <c r="S207" s="80"/>
      <c r="T207" s="81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20" t="s">
        <v>130</v>
      </c>
      <c r="AU207" s="20" t="s">
        <v>82</v>
      </c>
    </row>
    <row r="208" s="13" customFormat="1">
      <c r="A208" s="13"/>
      <c r="B208" s="215"/>
      <c r="C208" s="216"/>
      <c r="D208" s="217" t="s">
        <v>132</v>
      </c>
      <c r="E208" s="218" t="s">
        <v>17</v>
      </c>
      <c r="F208" s="219" t="s">
        <v>308</v>
      </c>
      <c r="G208" s="216"/>
      <c r="H208" s="220">
        <v>1</v>
      </c>
      <c r="I208" s="216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5" t="s">
        <v>132</v>
      </c>
      <c r="AU208" s="225" t="s">
        <v>82</v>
      </c>
      <c r="AV208" s="13" t="s">
        <v>82</v>
      </c>
      <c r="AW208" s="13" t="s">
        <v>34</v>
      </c>
      <c r="AX208" s="13" t="s">
        <v>80</v>
      </c>
      <c r="AY208" s="225" t="s">
        <v>121</v>
      </c>
    </row>
    <row r="209" s="12" customFormat="1" ht="22.8" customHeight="1">
      <c r="A209" s="12"/>
      <c r="B209" s="184"/>
      <c r="C209" s="185"/>
      <c r="D209" s="186" t="s">
        <v>71</v>
      </c>
      <c r="E209" s="197" t="s">
        <v>128</v>
      </c>
      <c r="F209" s="197" t="s">
        <v>309</v>
      </c>
      <c r="G209" s="185"/>
      <c r="H209" s="185"/>
      <c r="I209" s="185"/>
      <c r="J209" s="198">
        <f>BK209</f>
        <v>827.54999999999995</v>
      </c>
      <c r="K209" s="185"/>
      <c r="L209" s="189"/>
      <c r="M209" s="190"/>
      <c r="N209" s="191"/>
      <c r="O209" s="191"/>
      <c r="P209" s="192">
        <f>SUM(P210:P214)</f>
        <v>0.88897500000000007</v>
      </c>
      <c r="Q209" s="191"/>
      <c r="R209" s="192">
        <f>SUM(R210:R214)</f>
        <v>0</v>
      </c>
      <c r="S209" s="191"/>
      <c r="T209" s="193">
        <f>SUM(T210:T214)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4" t="s">
        <v>80</v>
      </c>
      <c r="AT209" s="195" t="s">
        <v>71</v>
      </c>
      <c r="AU209" s="195" t="s">
        <v>80</v>
      </c>
      <c r="AY209" s="194" t="s">
        <v>121</v>
      </c>
      <c r="BK209" s="196">
        <f>SUM(BK210:BK214)</f>
        <v>827.54999999999995</v>
      </c>
    </row>
    <row r="210" s="2" customFormat="1" ht="16.5" customHeight="1">
      <c r="A210" s="35"/>
      <c r="B210" s="36"/>
      <c r="C210" s="199" t="s">
        <v>310</v>
      </c>
      <c r="D210" s="199" t="s">
        <v>123</v>
      </c>
      <c r="E210" s="200" t="s">
        <v>311</v>
      </c>
      <c r="F210" s="201" t="s">
        <v>312</v>
      </c>
      <c r="G210" s="202" t="s">
        <v>188</v>
      </c>
      <c r="H210" s="203">
        <v>0.67500000000000004</v>
      </c>
      <c r="I210" s="204">
        <v>1226</v>
      </c>
      <c r="J210" s="204">
        <f>ROUND(I210*H210,2)</f>
        <v>827.54999999999995</v>
      </c>
      <c r="K210" s="201" t="s">
        <v>127</v>
      </c>
      <c r="L210" s="41"/>
      <c r="M210" s="205" t="s">
        <v>17</v>
      </c>
      <c r="N210" s="206" t="s">
        <v>43</v>
      </c>
      <c r="O210" s="207">
        <v>1.317</v>
      </c>
      <c r="P210" s="207">
        <f>O210*H210</f>
        <v>0.88897500000000007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9" t="s">
        <v>128</v>
      </c>
      <c r="AT210" s="209" t="s">
        <v>123</v>
      </c>
      <c r="AU210" s="209" t="s">
        <v>82</v>
      </c>
      <c r="AY210" s="20" t="s">
        <v>121</v>
      </c>
      <c r="BE210" s="210">
        <f>IF(N210="základní",J210,0)</f>
        <v>827.54999999999995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20" t="s">
        <v>80</v>
      </c>
      <c r="BK210" s="210">
        <f>ROUND(I210*H210,2)</f>
        <v>827.54999999999995</v>
      </c>
      <c r="BL210" s="20" t="s">
        <v>128</v>
      </c>
      <c r="BM210" s="209" t="s">
        <v>313</v>
      </c>
    </row>
    <row r="211" s="2" customFormat="1">
      <c r="A211" s="35"/>
      <c r="B211" s="36"/>
      <c r="C211" s="37"/>
      <c r="D211" s="211" t="s">
        <v>130</v>
      </c>
      <c r="E211" s="37"/>
      <c r="F211" s="212" t="s">
        <v>314</v>
      </c>
      <c r="G211" s="37"/>
      <c r="H211" s="37"/>
      <c r="I211" s="37"/>
      <c r="J211" s="37"/>
      <c r="K211" s="37"/>
      <c r="L211" s="41"/>
      <c r="M211" s="213"/>
      <c r="N211" s="214"/>
      <c r="O211" s="80"/>
      <c r="P211" s="80"/>
      <c r="Q211" s="80"/>
      <c r="R211" s="80"/>
      <c r="S211" s="80"/>
      <c r="T211" s="81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20" t="s">
        <v>130</v>
      </c>
      <c r="AU211" s="20" t="s">
        <v>82</v>
      </c>
    </row>
    <row r="212" s="14" customFormat="1">
      <c r="A212" s="14"/>
      <c r="B212" s="226"/>
      <c r="C212" s="227"/>
      <c r="D212" s="217" t="s">
        <v>132</v>
      </c>
      <c r="E212" s="228" t="s">
        <v>17</v>
      </c>
      <c r="F212" s="229" t="s">
        <v>158</v>
      </c>
      <c r="G212" s="227"/>
      <c r="H212" s="228" t="s">
        <v>17</v>
      </c>
      <c r="I212" s="227"/>
      <c r="J212" s="227"/>
      <c r="K212" s="227"/>
      <c r="L212" s="230"/>
      <c r="M212" s="231"/>
      <c r="N212" s="232"/>
      <c r="O212" s="232"/>
      <c r="P212" s="232"/>
      <c r="Q212" s="232"/>
      <c r="R212" s="232"/>
      <c r="S212" s="232"/>
      <c r="T212" s="23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4" t="s">
        <v>132</v>
      </c>
      <c r="AU212" s="234" t="s">
        <v>82</v>
      </c>
      <c r="AV212" s="14" t="s">
        <v>80</v>
      </c>
      <c r="AW212" s="14" t="s">
        <v>34</v>
      </c>
      <c r="AX212" s="14" t="s">
        <v>72</v>
      </c>
      <c r="AY212" s="234" t="s">
        <v>121</v>
      </c>
    </row>
    <row r="213" s="13" customFormat="1">
      <c r="A213" s="13"/>
      <c r="B213" s="215"/>
      <c r="C213" s="216"/>
      <c r="D213" s="217" t="s">
        <v>132</v>
      </c>
      <c r="E213" s="218" t="s">
        <v>17</v>
      </c>
      <c r="F213" s="219" t="s">
        <v>315</v>
      </c>
      <c r="G213" s="216"/>
      <c r="H213" s="220">
        <v>0.67500000000000004</v>
      </c>
      <c r="I213" s="216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5" t="s">
        <v>132</v>
      </c>
      <c r="AU213" s="225" t="s">
        <v>82</v>
      </c>
      <c r="AV213" s="13" t="s">
        <v>82</v>
      </c>
      <c r="AW213" s="13" t="s">
        <v>34</v>
      </c>
      <c r="AX213" s="13" t="s">
        <v>72</v>
      </c>
      <c r="AY213" s="225" t="s">
        <v>121</v>
      </c>
    </row>
    <row r="214" s="15" customFormat="1">
      <c r="A214" s="15"/>
      <c r="B214" s="235"/>
      <c r="C214" s="236"/>
      <c r="D214" s="217" t="s">
        <v>132</v>
      </c>
      <c r="E214" s="237" t="s">
        <v>17</v>
      </c>
      <c r="F214" s="238" t="s">
        <v>147</v>
      </c>
      <c r="G214" s="236"/>
      <c r="H214" s="239">
        <v>0.67500000000000004</v>
      </c>
      <c r="I214" s="236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44" t="s">
        <v>132</v>
      </c>
      <c r="AU214" s="244" t="s">
        <v>82</v>
      </c>
      <c r="AV214" s="15" t="s">
        <v>128</v>
      </c>
      <c r="AW214" s="15" t="s">
        <v>34</v>
      </c>
      <c r="AX214" s="15" t="s">
        <v>80</v>
      </c>
      <c r="AY214" s="244" t="s">
        <v>121</v>
      </c>
    </row>
    <row r="215" s="12" customFormat="1" ht="22.8" customHeight="1">
      <c r="A215" s="12"/>
      <c r="B215" s="184"/>
      <c r="C215" s="185"/>
      <c r="D215" s="186" t="s">
        <v>71</v>
      </c>
      <c r="E215" s="197" t="s">
        <v>153</v>
      </c>
      <c r="F215" s="197" t="s">
        <v>316</v>
      </c>
      <c r="G215" s="185"/>
      <c r="H215" s="185"/>
      <c r="I215" s="185"/>
      <c r="J215" s="198">
        <f>BK215</f>
        <v>184474.70999999999</v>
      </c>
      <c r="K215" s="185"/>
      <c r="L215" s="189"/>
      <c r="M215" s="190"/>
      <c r="N215" s="191"/>
      <c r="O215" s="191"/>
      <c r="P215" s="192">
        <f>SUM(P216:P277)</f>
        <v>71.456000000000003</v>
      </c>
      <c r="Q215" s="191"/>
      <c r="R215" s="192">
        <f>SUM(R216:R277)</f>
        <v>26.845639999999996</v>
      </c>
      <c r="S215" s="191"/>
      <c r="T215" s="193">
        <f>SUM(T216:T277)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4" t="s">
        <v>80</v>
      </c>
      <c r="AT215" s="195" t="s">
        <v>71</v>
      </c>
      <c r="AU215" s="195" t="s">
        <v>80</v>
      </c>
      <c r="AY215" s="194" t="s">
        <v>121</v>
      </c>
      <c r="BK215" s="196">
        <f>SUM(BK216:BK277)</f>
        <v>184474.70999999999</v>
      </c>
    </row>
    <row r="216" s="2" customFormat="1" ht="21.75" customHeight="1">
      <c r="A216" s="35"/>
      <c r="B216" s="36"/>
      <c r="C216" s="199" t="s">
        <v>317</v>
      </c>
      <c r="D216" s="199" t="s">
        <v>123</v>
      </c>
      <c r="E216" s="200" t="s">
        <v>318</v>
      </c>
      <c r="F216" s="201" t="s">
        <v>319</v>
      </c>
      <c r="G216" s="202" t="s">
        <v>126</v>
      </c>
      <c r="H216" s="203">
        <v>129</v>
      </c>
      <c r="I216" s="204">
        <v>209.28</v>
      </c>
      <c r="J216" s="204">
        <f>ROUND(I216*H216,2)</f>
        <v>26997.119999999999</v>
      </c>
      <c r="K216" s="201" t="s">
        <v>127</v>
      </c>
      <c r="L216" s="41"/>
      <c r="M216" s="205" t="s">
        <v>17</v>
      </c>
      <c r="N216" s="206" t="s">
        <v>43</v>
      </c>
      <c r="O216" s="207">
        <v>0.025999999999999999</v>
      </c>
      <c r="P216" s="207">
        <f>O216*H216</f>
        <v>3.3539999999999996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9" t="s">
        <v>128</v>
      </c>
      <c r="AT216" s="209" t="s">
        <v>123</v>
      </c>
      <c r="AU216" s="209" t="s">
        <v>82</v>
      </c>
      <c r="AY216" s="20" t="s">
        <v>121</v>
      </c>
      <c r="BE216" s="210">
        <f>IF(N216="základní",J216,0)</f>
        <v>26997.119999999999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20" t="s">
        <v>80</v>
      </c>
      <c r="BK216" s="210">
        <f>ROUND(I216*H216,2)</f>
        <v>26997.119999999999</v>
      </c>
      <c r="BL216" s="20" t="s">
        <v>128</v>
      </c>
      <c r="BM216" s="209" t="s">
        <v>320</v>
      </c>
    </row>
    <row r="217" s="2" customFormat="1">
      <c r="A217" s="35"/>
      <c r="B217" s="36"/>
      <c r="C217" s="37"/>
      <c r="D217" s="211" t="s">
        <v>130</v>
      </c>
      <c r="E217" s="37"/>
      <c r="F217" s="212" t="s">
        <v>321</v>
      </c>
      <c r="G217" s="37"/>
      <c r="H217" s="37"/>
      <c r="I217" s="37"/>
      <c r="J217" s="37"/>
      <c r="K217" s="37"/>
      <c r="L217" s="41"/>
      <c r="M217" s="213"/>
      <c r="N217" s="214"/>
      <c r="O217" s="80"/>
      <c r="P217" s="80"/>
      <c r="Q217" s="80"/>
      <c r="R217" s="80"/>
      <c r="S217" s="80"/>
      <c r="T217" s="81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20" t="s">
        <v>130</v>
      </c>
      <c r="AU217" s="20" t="s">
        <v>82</v>
      </c>
    </row>
    <row r="218" s="14" customFormat="1">
      <c r="A218" s="14"/>
      <c r="B218" s="226"/>
      <c r="C218" s="227"/>
      <c r="D218" s="217" t="s">
        <v>132</v>
      </c>
      <c r="E218" s="228" t="s">
        <v>17</v>
      </c>
      <c r="F218" s="229" t="s">
        <v>158</v>
      </c>
      <c r="G218" s="227"/>
      <c r="H218" s="228" t="s">
        <v>17</v>
      </c>
      <c r="I218" s="227"/>
      <c r="J218" s="227"/>
      <c r="K218" s="227"/>
      <c r="L218" s="230"/>
      <c r="M218" s="231"/>
      <c r="N218" s="232"/>
      <c r="O218" s="232"/>
      <c r="P218" s="232"/>
      <c r="Q218" s="232"/>
      <c r="R218" s="232"/>
      <c r="S218" s="232"/>
      <c r="T218" s="23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4" t="s">
        <v>132</v>
      </c>
      <c r="AU218" s="234" t="s">
        <v>82</v>
      </c>
      <c r="AV218" s="14" t="s">
        <v>80</v>
      </c>
      <c r="AW218" s="14" t="s">
        <v>34</v>
      </c>
      <c r="AX218" s="14" t="s">
        <v>72</v>
      </c>
      <c r="AY218" s="234" t="s">
        <v>121</v>
      </c>
    </row>
    <row r="219" s="13" customFormat="1">
      <c r="A219" s="13"/>
      <c r="B219" s="215"/>
      <c r="C219" s="216"/>
      <c r="D219" s="217" t="s">
        <v>132</v>
      </c>
      <c r="E219" s="218" t="s">
        <v>17</v>
      </c>
      <c r="F219" s="219" t="s">
        <v>322</v>
      </c>
      <c r="G219" s="216"/>
      <c r="H219" s="220">
        <v>99</v>
      </c>
      <c r="I219" s="216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5" t="s">
        <v>132</v>
      </c>
      <c r="AU219" s="225" t="s">
        <v>82</v>
      </c>
      <c r="AV219" s="13" t="s">
        <v>82</v>
      </c>
      <c r="AW219" s="13" t="s">
        <v>34</v>
      </c>
      <c r="AX219" s="13" t="s">
        <v>72</v>
      </c>
      <c r="AY219" s="225" t="s">
        <v>121</v>
      </c>
    </row>
    <row r="220" s="16" customFormat="1">
      <c r="A220" s="16"/>
      <c r="B220" s="245"/>
      <c r="C220" s="246"/>
      <c r="D220" s="217" t="s">
        <v>132</v>
      </c>
      <c r="E220" s="247" t="s">
        <v>17</v>
      </c>
      <c r="F220" s="248" t="s">
        <v>192</v>
      </c>
      <c r="G220" s="246"/>
      <c r="H220" s="249">
        <v>99</v>
      </c>
      <c r="I220" s="246"/>
      <c r="J220" s="246"/>
      <c r="K220" s="246"/>
      <c r="L220" s="250"/>
      <c r="M220" s="251"/>
      <c r="N220" s="252"/>
      <c r="O220" s="252"/>
      <c r="P220" s="252"/>
      <c r="Q220" s="252"/>
      <c r="R220" s="252"/>
      <c r="S220" s="252"/>
      <c r="T220" s="253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54" t="s">
        <v>132</v>
      </c>
      <c r="AU220" s="254" t="s">
        <v>82</v>
      </c>
      <c r="AV220" s="16" t="s">
        <v>140</v>
      </c>
      <c r="AW220" s="16" t="s">
        <v>34</v>
      </c>
      <c r="AX220" s="16" t="s">
        <v>72</v>
      </c>
      <c r="AY220" s="254" t="s">
        <v>121</v>
      </c>
    </row>
    <row r="221" s="13" customFormat="1">
      <c r="A221" s="13"/>
      <c r="B221" s="215"/>
      <c r="C221" s="216"/>
      <c r="D221" s="217" t="s">
        <v>132</v>
      </c>
      <c r="E221" s="218" t="s">
        <v>17</v>
      </c>
      <c r="F221" s="219" t="s">
        <v>323</v>
      </c>
      <c r="G221" s="216"/>
      <c r="H221" s="220">
        <v>15</v>
      </c>
      <c r="I221" s="216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5" t="s">
        <v>132</v>
      </c>
      <c r="AU221" s="225" t="s">
        <v>82</v>
      </c>
      <c r="AV221" s="13" t="s">
        <v>82</v>
      </c>
      <c r="AW221" s="13" t="s">
        <v>34</v>
      </c>
      <c r="AX221" s="13" t="s">
        <v>72</v>
      </c>
      <c r="AY221" s="225" t="s">
        <v>121</v>
      </c>
    </row>
    <row r="222" s="13" customFormat="1">
      <c r="A222" s="13"/>
      <c r="B222" s="215"/>
      <c r="C222" s="216"/>
      <c r="D222" s="217" t="s">
        <v>132</v>
      </c>
      <c r="E222" s="218" t="s">
        <v>17</v>
      </c>
      <c r="F222" s="219" t="s">
        <v>324</v>
      </c>
      <c r="G222" s="216"/>
      <c r="H222" s="220">
        <v>15</v>
      </c>
      <c r="I222" s="216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5" t="s">
        <v>132</v>
      </c>
      <c r="AU222" s="225" t="s">
        <v>82</v>
      </c>
      <c r="AV222" s="13" t="s">
        <v>82</v>
      </c>
      <c r="AW222" s="13" t="s">
        <v>34</v>
      </c>
      <c r="AX222" s="13" t="s">
        <v>72</v>
      </c>
      <c r="AY222" s="225" t="s">
        <v>121</v>
      </c>
    </row>
    <row r="223" s="16" customFormat="1">
      <c r="A223" s="16"/>
      <c r="B223" s="245"/>
      <c r="C223" s="246"/>
      <c r="D223" s="217" t="s">
        <v>132</v>
      </c>
      <c r="E223" s="247" t="s">
        <v>17</v>
      </c>
      <c r="F223" s="248" t="s">
        <v>192</v>
      </c>
      <c r="G223" s="246"/>
      <c r="H223" s="249">
        <v>30</v>
      </c>
      <c r="I223" s="246"/>
      <c r="J223" s="246"/>
      <c r="K223" s="246"/>
      <c r="L223" s="250"/>
      <c r="M223" s="251"/>
      <c r="N223" s="252"/>
      <c r="O223" s="252"/>
      <c r="P223" s="252"/>
      <c r="Q223" s="252"/>
      <c r="R223" s="252"/>
      <c r="S223" s="252"/>
      <c r="T223" s="253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54" t="s">
        <v>132</v>
      </c>
      <c r="AU223" s="254" t="s">
        <v>82</v>
      </c>
      <c r="AV223" s="16" t="s">
        <v>140</v>
      </c>
      <c r="AW223" s="16" t="s">
        <v>34</v>
      </c>
      <c r="AX223" s="16" t="s">
        <v>72</v>
      </c>
      <c r="AY223" s="254" t="s">
        <v>121</v>
      </c>
    </row>
    <row r="224" s="15" customFormat="1">
      <c r="A224" s="15"/>
      <c r="B224" s="235"/>
      <c r="C224" s="236"/>
      <c r="D224" s="217" t="s">
        <v>132</v>
      </c>
      <c r="E224" s="237" t="s">
        <v>17</v>
      </c>
      <c r="F224" s="238" t="s">
        <v>147</v>
      </c>
      <c r="G224" s="236"/>
      <c r="H224" s="239">
        <v>129</v>
      </c>
      <c r="I224" s="236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44" t="s">
        <v>132</v>
      </c>
      <c r="AU224" s="244" t="s">
        <v>82</v>
      </c>
      <c r="AV224" s="15" t="s">
        <v>128</v>
      </c>
      <c r="AW224" s="15" t="s">
        <v>34</v>
      </c>
      <c r="AX224" s="15" t="s">
        <v>80</v>
      </c>
      <c r="AY224" s="244" t="s">
        <v>121</v>
      </c>
    </row>
    <row r="225" s="2" customFormat="1" ht="21.75" customHeight="1">
      <c r="A225" s="35"/>
      <c r="B225" s="36"/>
      <c r="C225" s="199" t="s">
        <v>325</v>
      </c>
      <c r="D225" s="199" t="s">
        <v>123</v>
      </c>
      <c r="E225" s="200" t="s">
        <v>326</v>
      </c>
      <c r="F225" s="201" t="s">
        <v>327</v>
      </c>
      <c r="G225" s="202" t="s">
        <v>126</v>
      </c>
      <c r="H225" s="203">
        <v>84</v>
      </c>
      <c r="I225" s="204">
        <v>274.13999999999999</v>
      </c>
      <c r="J225" s="204">
        <f>ROUND(I225*H225,2)</f>
        <v>23027.759999999998</v>
      </c>
      <c r="K225" s="201" t="s">
        <v>127</v>
      </c>
      <c r="L225" s="41"/>
      <c r="M225" s="205" t="s">
        <v>17</v>
      </c>
      <c r="N225" s="206" t="s">
        <v>43</v>
      </c>
      <c r="O225" s="207">
        <v>0.029000000000000001</v>
      </c>
      <c r="P225" s="207">
        <f>O225*H225</f>
        <v>2.4359999999999999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9" t="s">
        <v>128</v>
      </c>
      <c r="AT225" s="209" t="s">
        <v>123</v>
      </c>
      <c r="AU225" s="209" t="s">
        <v>82</v>
      </c>
      <c r="AY225" s="20" t="s">
        <v>121</v>
      </c>
      <c r="BE225" s="210">
        <f>IF(N225="základní",J225,0)</f>
        <v>23027.759999999998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20" t="s">
        <v>80</v>
      </c>
      <c r="BK225" s="210">
        <f>ROUND(I225*H225,2)</f>
        <v>23027.759999999998</v>
      </c>
      <c r="BL225" s="20" t="s">
        <v>128</v>
      </c>
      <c r="BM225" s="209" t="s">
        <v>328</v>
      </c>
    </row>
    <row r="226" s="2" customFormat="1">
      <c r="A226" s="35"/>
      <c r="B226" s="36"/>
      <c r="C226" s="37"/>
      <c r="D226" s="211" t="s">
        <v>130</v>
      </c>
      <c r="E226" s="37"/>
      <c r="F226" s="212" t="s">
        <v>329</v>
      </c>
      <c r="G226" s="37"/>
      <c r="H226" s="37"/>
      <c r="I226" s="37"/>
      <c r="J226" s="37"/>
      <c r="K226" s="37"/>
      <c r="L226" s="41"/>
      <c r="M226" s="213"/>
      <c r="N226" s="214"/>
      <c r="O226" s="80"/>
      <c r="P226" s="80"/>
      <c r="Q226" s="80"/>
      <c r="R226" s="80"/>
      <c r="S226" s="80"/>
      <c r="T226" s="81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20" t="s">
        <v>130</v>
      </c>
      <c r="AU226" s="20" t="s">
        <v>82</v>
      </c>
    </row>
    <row r="227" s="14" customFormat="1">
      <c r="A227" s="14"/>
      <c r="B227" s="226"/>
      <c r="C227" s="227"/>
      <c r="D227" s="217" t="s">
        <v>132</v>
      </c>
      <c r="E227" s="228" t="s">
        <v>17</v>
      </c>
      <c r="F227" s="229" t="s">
        <v>158</v>
      </c>
      <c r="G227" s="227"/>
      <c r="H227" s="228" t="s">
        <v>17</v>
      </c>
      <c r="I227" s="227"/>
      <c r="J227" s="227"/>
      <c r="K227" s="227"/>
      <c r="L227" s="230"/>
      <c r="M227" s="231"/>
      <c r="N227" s="232"/>
      <c r="O227" s="232"/>
      <c r="P227" s="232"/>
      <c r="Q227" s="232"/>
      <c r="R227" s="232"/>
      <c r="S227" s="232"/>
      <c r="T227" s="23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4" t="s">
        <v>132</v>
      </c>
      <c r="AU227" s="234" t="s">
        <v>82</v>
      </c>
      <c r="AV227" s="14" t="s">
        <v>80</v>
      </c>
      <c r="AW227" s="14" t="s">
        <v>34</v>
      </c>
      <c r="AX227" s="14" t="s">
        <v>72</v>
      </c>
      <c r="AY227" s="234" t="s">
        <v>121</v>
      </c>
    </row>
    <row r="228" s="13" customFormat="1">
      <c r="A228" s="13"/>
      <c r="B228" s="215"/>
      <c r="C228" s="216"/>
      <c r="D228" s="217" t="s">
        <v>132</v>
      </c>
      <c r="E228" s="218" t="s">
        <v>17</v>
      </c>
      <c r="F228" s="219" t="s">
        <v>330</v>
      </c>
      <c r="G228" s="216"/>
      <c r="H228" s="220">
        <v>84</v>
      </c>
      <c r="I228" s="216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5" t="s">
        <v>132</v>
      </c>
      <c r="AU228" s="225" t="s">
        <v>82</v>
      </c>
      <c r="AV228" s="13" t="s">
        <v>82</v>
      </c>
      <c r="AW228" s="13" t="s">
        <v>34</v>
      </c>
      <c r="AX228" s="13" t="s">
        <v>72</v>
      </c>
      <c r="AY228" s="225" t="s">
        <v>121</v>
      </c>
    </row>
    <row r="229" s="15" customFormat="1">
      <c r="A229" s="15"/>
      <c r="B229" s="235"/>
      <c r="C229" s="236"/>
      <c r="D229" s="217" t="s">
        <v>132</v>
      </c>
      <c r="E229" s="237" t="s">
        <v>17</v>
      </c>
      <c r="F229" s="238" t="s">
        <v>147</v>
      </c>
      <c r="G229" s="236"/>
      <c r="H229" s="239">
        <v>84</v>
      </c>
      <c r="I229" s="236"/>
      <c r="J229" s="236"/>
      <c r="K229" s="236"/>
      <c r="L229" s="240"/>
      <c r="M229" s="241"/>
      <c r="N229" s="242"/>
      <c r="O229" s="242"/>
      <c r="P229" s="242"/>
      <c r="Q229" s="242"/>
      <c r="R229" s="242"/>
      <c r="S229" s="242"/>
      <c r="T229" s="24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44" t="s">
        <v>132</v>
      </c>
      <c r="AU229" s="244" t="s">
        <v>82</v>
      </c>
      <c r="AV229" s="15" t="s">
        <v>128</v>
      </c>
      <c r="AW229" s="15" t="s">
        <v>34</v>
      </c>
      <c r="AX229" s="15" t="s">
        <v>80</v>
      </c>
      <c r="AY229" s="244" t="s">
        <v>121</v>
      </c>
    </row>
    <row r="230" s="2" customFormat="1" ht="16.5" customHeight="1">
      <c r="A230" s="35"/>
      <c r="B230" s="36"/>
      <c r="C230" s="199" t="s">
        <v>331</v>
      </c>
      <c r="D230" s="199" t="s">
        <v>123</v>
      </c>
      <c r="E230" s="200" t="s">
        <v>332</v>
      </c>
      <c r="F230" s="201" t="s">
        <v>333</v>
      </c>
      <c r="G230" s="202" t="s">
        <v>126</v>
      </c>
      <c r="H230" s="203">
        <v>97</v>
      </c>
      <c r="I230" s="204">
        <v>12.75</v>
      </c>
      <c r="J230" s="204">
        <f>ROUND(I230*H230,2)</f>
        <v>1236.75</v>
      </c>
      <c r="K230" s="201" t="s">
        <v>127</v>
      </c>
      <c r="L230" s="41"/>
      <c r="M230" s="205" t="s">
        <v>17</v>
      </c>
      <c r="N230" s="206" t="s">
        <v>43</v>
      </c>
      <c r="O230" s="207">
        <v>0.002</v>
      </c>
      <c r="P230" s="207">
        <f>O230*H230</f>
        <v>0.19400000000000001</v>
      </c>
      <c r="Q230" s="207">
        <v>0</v>
      </c>
      <c r="R230" s="207">
        <f>Q230*H230</f>
        <v>0</v>
      </c>
      <c r="S230" s="207">
        <v>0</v>
      </c>
      <c r="T230" s="208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9" t="s">
        <v>128</v>
      </c>
      <c r="AT230" s="209" t="s">
        <v>123</v>
      </c>
      <c r="AU230" s="209" t="s">
        <v>82</v>
      </c>
      <c r="AY230" s="20" t="s">
        <v>121</v>
      </c>
      <c r="BE230" s="210">
        <f>IF(N230="základní",J230,0)</f>
        <v>1236.75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20" t="s">
        <v>80</v>
      </c>
      <c r="BK230" s="210">
        <f>ROUND(I230*H230,2)</f>
        <v>1236.75</v>
      </c>
      <c r="BL230" s="20" t="s">
        <v>128</v>
      </c>
      <c r="BM230" s="209" t="s">
        <v>334</v>
      </c>
    </row>
    <row r="231" s="2" customFormat="1">
      <c r="A231" s="35"/>
      <c r="B231" s="36"/>
      <c r="C231" s="37"/>
      <c r="D231" s="211" t="s">
        <v>130</v>
      </c>
      <c r="E231" s="37"/>
      <c r="F231" s="212" t="s">
        <v>335</v>
      </c>
      <c r="G231" s="37"/>
      <c r="H231" s="37"/>
      <c r="I231" s="37"/>
      <c r="J231" s="37"/>
      <c r="K231" s="37"/>
      <c r="L231" s="41"/>
      <c r="M231" s="213"/>
      <c r="N231" s="214"/>
      <c r="O231" s="80"/>
      <c r="P231" s="80"/>
      <c r="Q231" s="80"/>
      <c r="R231" s="80"/>
      <c r="S231" s="80"/>
      <c r="T231" s="81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20" t="s">
        <v>130</v>
      </c>
      <c r="AU231" s="20" t="s">
        <v>82</v>
      </c>
    </row>
    <row r="232" s="14" customFormat="1">
      <c r="A232" s="14"/>
      <c r="B232" s="226"/>
      <c r="C232" s="227"/>
      <c r="D232" s="217" t="s">
        <v>132</v>
      </c>
      <c r="E232" s="228" t="s">
        <v>17</v>
      </c>
      <c r="F232" s="229" t="s">
        <v>158</v>
      </c>
      <c r="G232" s="227"/>
      <c r="H232" s="228" t="s">
        <v>17</v>
      </c>
      <c r="I232" s="227"/>
      <c r="J232" s="227"/>
      <c r="K232" s="227"/>
      <c r="L232" s="230"/>
      <c r="M232" s="231"/>
      <c r="N232" s="232"/>
      <c r="O232" s="232"/>
      <c r="P232" s="232"/>
      <c r="Q232" s="232"/>
      <c r="R232" s="232"/>
      <c r="S232" s="232"/>
      <c r="T232" s="23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4" t="s">
        <v>132</v>
      </c>
      <c r="AU232" s="234" t="s">
        <v>82</v>
      </c>
      <c r="AV232" s="14" t="s">
        <v>80</v>
      </c>
      <c r="AW232" s="14" t="s">
        <v>34</v>
      </c>
      <c r="AX232" s="14" t="s">
        <v>72</v>
      </c>
      <c r="AY232" s="234" t="s">
        <v>121</v>
      </c>
    </row>
    <row r="233" s="13" customFormat="1">
      <c r="A233" s="13"/>
      <c r="B233" s="215"/>
      <c r="C233" s="216"/>
      <c r="D233" s="217" t="s">
        <v>132</v>
      </c>
      <c r="E233" s="218" t="s">
        <v>17</v>
      </c>
      <c r="F233" s="219" t="s">
        <v>336</v>
      </c>
      <c r="G233" s="216"/>
      <c r="H233" s="220">
        <v>97</v>
      </c>
      <c r="I233" s="216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5" t="s">
        <v>132</v>
      </c>
      <c r="AU233" s="225" t="s">
        <v>82</v>
      </c>
      <c r="AV233" s="13" t="s">
        <v>82</v>
      </c>
      <c r="AW233" s="13" t="s">
        <v>34</v>
      </c>
      <c r="AX233" s="13" t="s">
        <v>80</v>
      </c>
      <c r="AY233" s="225" t="s">
        <v>121</v>
      </c>
    </row>
    <row r="234" s="2" customFormat="1" ht="24.15" customHeight="1">
      <c r="A234" s="35"/>
      <c r="B234" s="36"/>
      <c r="C234" s="199" t="s">
        <v>337</v>
      </c>
      <c r="D234" s="199" t="s">
        <v>123</v>
      </c>
      <c r="E234" s="200" t="s">
        <v>338</v>
      </c>
      <c r="F234" s="201" t="s">
        <v>339</v>
      </c>
      <c r="G234" s="202" t="s">
        <v>126</v>
      </c>
      <c r="H234" s="203">
        <v>58</v>
      </c>
      <c r="I234" s="204">
        <v>337.99000000000001</v>
      </c>
      <c r="J234" s="204">
        <f>ROUND(I234*H234,2)</f>
        <v>19603.419999999998</v>
      </c>
      <c r="K234" s="201" t="s">
        <v>127</v>
      </c>
      <c r="L234" s="41"/>
      <c r="M234" s="205" t="s">
        <v>17</v>
      </c>
      <c r="N234" s="206" t="s">
        <v>43</v>
      </c>
      <c r="O234" s="207">
        <v>0.012999999999999999</v>
      </c>
      <c r="P234" s="207">
        <f>O234*H234</f>
        <v>0.754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9" t="s">
        <v>128</v>
      </c>
      <c r="AT234" s="209" t="s">
        <v>123</v>
      </c>
      <c r="AU234" s="209" t="s">
        <v>82</v>
      </c>
      <c r="AY234" s="20" t="s">
        <v>121</v>
      </c>
      <c r="BE234" s="210">
        <f>IF(N234="základní",J234,0)</f>
        <v>19603.419999999998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20" t="s">
        <v>80</v>
      </c>
      <c r="BK234" s="210">
        <f>ROUND(I234*H234,2)</f>
        <v>19603.419999999998</v>
      </c>
      <c r="BL234" s="20" t="s">
        <v>128</v>
      </c>
      <c r="BM234" s="209" t="s">
        <v>340</v>
      </c>
    </row>
    <row r="235" s="2" customFormat="1">
      <c r="A235" s="35"/>
      <c r="B235" s="36"/>
      <c r="C235" s="37"/>
      <c r="D235" s="211" t="s">
        <v>130</v>
      </c>
      <c r="E235" s="37"/>
      <c r="F235" s="212" t="s">
        <v>341</v>
      </c>
      <c r="G235" s="37"/>
      <c r="H235" s="37"/>
      <c r="I235" s="37"/>
      <c r="J235" s="37"/>
      <c r="K235" s="37"/>
      <c r="L235" s="41"/>
      <c r="M235" s="213"/>
      <c r="N235" s="214"/>
      <c r="O235" s="80"/>
      <c r="P235" s="80"/>
      <c r="Q235" s="80"/>
      <c r="R235" s="80"/>
      <c r="S235" s="80"/>
      <c r="T235" s="81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20" t="s">
        <v>130</v>
      </c>
      <c r="AU235" s="20" t="s">
        <v>82</v>
      </c>
    </row>
    <row r="236" s="14" customFormat="1">
      <c r="A236" s="14"/>
      <c r="B236" s="226"/>
      <c r="C236" s="227"/>
      <c r="D236" s="217" t="s">
        <v>132</v>
      </c>
      <c r="E236" s="228" t="s">
        <v>17</v>
      </c>
      <c r="F236" s="229" t="s">
        <v>158</v>
      </c>
      <c r="G236" s="227"/>
      <c r="H236" s="228" t="s">
        <v>17</v>
      </c>
      <c r="I236" s="227"/>
      <c r="J236" s="227"/>
      <c r="K236" s="227"/>
      <c r="L236" s="230"/>
      <c r="M236" s="231"/>
      <c r="N236" s="232"/>
      <c r="O236" s="232"/>
      <c r="P236" s="232"/>
      <c r="Q236" s="232"/>
      <c r="R236" s="232"/>
      <c r="S236" s="232"/>
      <c r="T236" s="23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34" t="s">
        <v>132</v>
      </c>
      <c r="AU236" s="234" t="s">
        <v>82</v>
      </c>
      <c r="AV236" s="14" t="s">
        <v>80</v>
      </c>
      <c r="AW236" s="14" t="s">
        <v>34</v>
      </c>
      <c r="AX236" s="14" t="s">
        <v>72</v>
      </c>
      <c r="AY236" s="234" t="s">
        <v>121</v>
      </c>
    </row>
    <row r="237" s="13" customFormat="1">
      <c r="A237" s="13"/>
      <c r="B237" s="215"/>
      <c r="C237" s="216"/>
      <c r="D237" s="217" t="s">
        <v>132</v>
      </c>
      <c r="E237" s="218" t="s">
        <v>17</v>
      </c>
      <c r="F237" s="219" t="s">
        <v>342</v>
      </c>
      <c r="G237" s="216"/>
      <c r="H237" s="220">
        <v>58</v>
      </c>
      <c r="I237" s="216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5" t="s">
        <v>132</v>
      </c>
      <c r="AU237" s="225" t="s">
        <v>82</v>
      </c>
      <c r="AV237" s="13" t="s">
        <v>82</v>
      </c>
      <c r="AW237" s="13" t="s">
        <v>34</v>
      </c>
      <c r="AX237" s="13" t="s">
        <v>80</v>
      </c>
      <c r="AY237" s="225" t="s">
        <v>121</v>
      </c>
    </row>
    <row r="238" s="2" customFormat="1" ht="24.15" customHeight="1">
      <c r="A238" s="35"/>
      <c r="B238" s="36"/>
      <c r="C238" s="199" t="s">
        <v>343</v>
      </c>
      <c r="D238" s="199" t="s">
        <v>123</v>
      </c>
      <c r="E238" s="200" t="s">
        <v>344</v>
      </c>
      <c r="F238" s="201" t="s">
        <v>345</v>
      </c>
      <c r="G238" s="202" t="s">
        <v>126</v>
      </c>
      <c r="H238" s="203">
        <v>39</v>
      </c>
      <c r="I238" s="204">
        <v>506.54000000000002</v>
      </c>
      <c r="J238" s="204">
        <f>ROUND(I238*H238,2)</f>
        <v>19755.060000000001</v>
      </c>
      <c r="K238" s="201" t="s">
        <v>127</v>
      </c>
      <c r="L238" s="41"/>
      <c r="M238" s="205" t="s">
        <v>17</v>
      </c>
      <c r="N238" s="206" t="s">
        <v>43</v>
      </c>
      <c r="O238" s="207">
        <v>0.021999999999999999</v>
      </c>
      <c r="P238" s="207">
        <f>O238*H238</f>
        <v>0.85799999999999998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9" t="s">
        <v>128</v>
      </c>
      <c r="AT238" s="209" t="s">
        <v>123</v>
      </c>
      <c r="AU238" s="209" t="s">
        <v>82</v>
      </c>
      <c r="AY238" s="20" t="s">
        <v>121</v>
      </c>
      <c r="BE238" s="210">
        <f>IF(N238="základní",J238,0)</f>
        <v>19755.060000000001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20" t="s">
        <v>80</v>
      </c>
      <c r="BK238" s="210">
        <f>ROUND(I238*H238,2)</f>
        <v>19755.060000000001</v>
      </c>
      <c r="BL238" s="20" t="s">
        <v>128</v>
      </c>
      <c r="BM238" s="209" t="s">
        <v>346</v>
      </c>
    </row>
    <row r="239" s="2" customFormat="1">
      <c r="A239" s="35"/>
      <c r="B239" s="36"/>
      <c r="C239" s="37"/>
      <c r="D239" s="211" t="s">
        <v>130</v>
      </c>
      <c r="E239" s="37"/>
      <c r="F239" s="212" t="s">
        <v>347</v>
      </c>
      <c r="G239" s="37"/>
      <c r="H239" s="37"/>
      <c r="I239" s="37"/>
      <c r="J239" s="37"/>
      <c r="K239" s="37"/>
      <c r="L239" s="41"/>
      <c r="M239" s="213"/>
      <c r="N239" s="214"/>
      <c r="O239" s="80"/>
      <c r="P239" s="80"/>
      <c r="Q239" s="80"/>
      <c r="R239" s="80"/>
      <c r="S239" s="80"/>
      <c r="T239" s="81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20" t="s">
        <v>130</v>
      </c>
      <c r="AU239" s="20" t="s">
        <v>82</v>
      </c>
    </row>
    <row r="240" s="14" customFormat="1">
      <c r="A240" s="14"/>
      <c r="B240" s="226"/>
      <c r="C240" s="227"/>
      <c r="D240" s="217" t="s">
        <v>132</v>
      </c>
      <c r="E240" s="228" t="s">
        <v>17</v>
      </c>
      <c r="F240" s="229" t="s">
        <v>158</v>
      </c>
      <c r="G240" s="227"/>
      <c r="H240" s="228" t="s">
        <v>17</v>
      </c>
      <c r="I240" s="227"/>
      <c r="J240" s="227"/>
      <c r="K240" s="227"/>
      <c r="L240" s="230"/>
      <c r="M240" s="231"/>
      <c r="N240" s="232"/>
      <c r="O240" s="232"/>
      <c r="P240" s="232"/>
      <c r="Q240" s="232"/>
      <c r="R240" s="232"/>
      <c r="S240" s="232"/>
      <c r="T240" s="23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34" t="s">
        <v>132</v>
      </c>
      <c r="AU240" s="234" t="s">
        <v>82</v>
      </c>
      <c r="AV240" s="14" t="s">
        <v>80</v>
      </c>
      <c r="AW240" s="14" t="s">
        <v>34</v>
      </c>
      <c r="AX240" s="14" t="s">
        <v>72</v>
      </c>
      <c r="AY240" s="234" t="s">
        <v>121</v>
      </c>
    </row>
    <row r="241" s="13" customFormat="1">
      <c r="A241" s="13"/>
      <c r="B241" s="215"/>
      <c r="C241" s="216"/>
      <c r="D241" s="217" t="s">
        <v>132</v>
      </c>
      <c r="E241" s="218" t="s">
        <v>17</v>
      </c>
      <c r="F241" s="219" t="s">
        <v>348</v>
      </c>
      <c r="G241" s="216"/>
      <c r="H241" s="220">
        <v>39</v>
      </c>
      <c r="I241" s="216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5" t="s">
        <v>132</v>
      </c>
      <c r="AU241" s="225" t="s">
        <v>82</v>
      </c>
      <c r="AV241" s="13" t="s">
        <v>82</v>
      </c>
      <c r="AW241" s="13" t="s">
        <v>34</v>
      </c>
      <c r="AX241" s="13" t="s">
        <v>80</v>
      </c>
      <c r="AY241" s="225" t="s">
        <v>121</v>
      </c>
    </row>
    <row r="242" s="2" customFormat="1" ht="44.25" customHeight="1">
      <c r="A242" s="35"/>
      <c r="B242" s="36"/>
      <c r="C242" s="199" t="s">
        <v>349</v>
      </c>
      <c r="D242" s="199" t="s">
        <v>123</v>
      </c>
      <c r="E242" s="200" t="s">
        <v>350</v>
      </c>
      <c r="F242" s="201" t="s">
        <v>351</v>
      </c>
      <c r="G242" s="202" t="s">
        <v>126</v>
      </c>
      <c r="H242" s="203">
        <v>82</v>
      </c>
      <c r="I242" s="204">
        <v>337.91000000000003</v>
      </c>
      <c r="J242" s="204">
        <f>ROUND(I242*H242,2)</f>
        <v>27708.619999999999</v>
      </c>
      <c r="K242" s="201" t="s">
        <v>127</v>
      </c>
      <c r="L242" s="41"/>
      <c r="M242" s="205" t="s">
        <v>17</v>
      </c>
      <c r="N242" s="206" t="s">
        <v>43</v>
      </c>
      <c r="O242" s="207">
        <v>0.53000000000000003</v>
      </c>
      <c r="P242" s="207">
        <f>O242*H242</f>
        <v>43.460000000000001</v>
      </c>
      <c r="Q242" s="207">
        <v>0.089219999999999994</v>
      </c>
      <c r="R242" s="207">
        <f>Q242*H242</f>
        <v>7.3160399999999992</v>
      </c>
      <c r="S242" s="207">
        <v>0</v>
      </c>
      <c r="T242" s="20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9" t="s">
        <v>128</v>
      </c>
      <c r="AT242" s="209" t="s">
        <v>123</v>
      </c>
      <c r="AU242" s="209" t="s">
        <v>82</v>
      </c>
      <c r="AY242" s="20" t="s">
        <v>121</v>
      </c>
      <c r="BE242" s="210">
        <f>IF(N242="základní",J242,0)</f>
        <v>27708.619999999999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20" t="s">
        <v>80</v>
      </c>
      <c r="BK242" s="210">
        <f>ROUND(I242*H242,2)</f>
        <v>27708.619999999999</v>
      </c>
      <c r="BL242" s="20" t="s">
        <v>128</v>
      </c>
      <c r="BM242" s="209" t="s">
        <v>352</v>
      </c>
    </row>
    <row r="243" s="2" customFormat="1">
      <c r="A243" s="35"/>
      <c r="B243" s="36"/>
      <c r="C243" s="37"/>
      <c r="D243" s="211" t="s">
        <v>130</v>
      </c>
      <c r="E243" s="37"/>
      <c r="F243" s="212" t="s">
        <v>353</v>
      </c>
      <c r="G243" s="37"/>
      <c r="H243" s="37"/>
      <c r="I243" s="37"/>
      <c r="J243" s="37"/>
      <c r="K243" s="37"/>
      <c r="L243" s="41"/>
      <c r="M243" s="213"/>
      <c r="N243" s="214"/>
      <c r="O243" s="80"/>
      <c r="P243" s="80"/>
      <c r="Q243" s="80"/>
      <c r="R243" s="80"/>
      <c r="S243" s="80"/>
      <c r="T243" s="81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20" t="s">
        <v>130</v>
      </c>
      <c r="AU243" s="20" t="s">
        <v>82</v>
      </c>
    </row>
    <row r="244" s="14" customFormat="1">
      <c r="A244" s="14"/>
      <c r="B244" s="226"/>
      <c r="C244" s="227"/>
      <c r="D244" s="217" t="s">
        <v>132</v>
      </c>
      <c r="E244" s="228" t="s">
        <v>17</v>
      </c>
      <c r="F244" s="229" t="s">
        <v>158</v>
      </c>
      <c r="G244" s="227"/>
      <c r="H244" s="228" t="s">
        <v>17</v>
      </c>
      <c r="I244" s="227"/>
      <c r="J244" s="227"/>
      <c r="K244" s="227"/>
      <c r="L244" s="230"/>
      <c r="M244" s="231"/>
      <c r="N244" s="232"/>
      <c r="O244" s="232"/>
      <c r="P244" s="232"/>
      <c r="Q244" s="232"/>
      <c r="R244" s="232"/>
      <c r="S244" s="232"/>
      <c r="T244" s="23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34" t="s">
        <v>132</v>
      </c>
      <c r="AU244" s="234" t="s">
        <v>82</v>
      </c>
      <c r="AV244" s="14" t="s">
        <v>80</v>
      </c>
      <c r="AW244" s="14" t="s">
        <v>34</v>
      </c>
      <c r="AX244" s="14" t="s">
        <v>72</v>
      </c>
      <c r="AY244" s="234" t="s">
        <v>121</v>
      </c>
    </row>
    <row r="245" s="13" customFormat="1">
      <c r="A245" s="13"/>
      <c r="B245" s="215"/>
      <c r="C245" s="216"/>
      <c r="D245" s="217" t="s">
        <v>132</v>
      </c>
      <c r="E245" s="218" t="s">
        <v>17</v>
      </c>
      <c r="F245" s="219" t="s">
        <v>354</v>
      </c>
      <c r="G245" s="216"/>
      <c r="H245" s="220">
        <v>62</v>
      </c>
      <c r="I245" s="216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5" t="s">
        <v>132</v>
      </c>
      <c r="AU245" s="225" t="s">
        <v>82</v>
      </c>
      <c r="AV245" s="13" t="s">
        <v>82</v>
      </c>
      <c r="AW245" s="13" t="s">
        <v>34</v>
      </c>
      <c r="AX245" s="13" t="s">
        <v>72</v>
      </c>
      <c r="AY245" s="225" t="s">
        <v>121</v>
      </c>
    </row>
    <row r="246" s="13" customFormat="1">
      <c r="A246" s="13"/>
      <c r="B246" s="215"/>
      <c r="C246" s="216"/>
      <c r="D246" s="217" t="s">
        <v>132</v>
      </c>
      <c r="E246" s="218" t="s">
        <v>17</v>
      </c>
      <c r="F246" s="219" t="s">
        <v>355</v>
      </c>
      <c r="G246" s="216"/>
      <c r="H246" s="220">
        <v>3</v>
      </c>
      <c r="I246" s="216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5" t="s">
        <v>132</v>
      </c>
      <c r="AU246" s="225" t="s">
        <v>82</v>
      </c>
      <c r="AV246" s="13" t="s">
        <v>82</v>
      </c>
      <c r="AW246" s="13" t="s">
        <v>34</v>
      </c>
      <c r="AX246" s="13" t="s">
        <v>72</v>
      </c>
      <c r="AY246" s="225" t="s">
        <v>121</v>
      </c>
    </row>
    <row r="247" s="13" customFormat="1">
      <c r="A247" s="13"/>
      <c r="B247" s="215"/>
      <c r="C247" s="216"/>
      <c r="D247" s="217" t="s">
        <v>132</v>
      </c>
      <c r="E247" s="218" t="s">
        <v>17</v>
      </c>
      <c r="F247" s="219" t="s">
        <v>356</v>
      </c>
      <c r="G247" s="216"/>
      <c r="H247" s="220">
        <v>17</v>
      </c>
      <c r="I247" s="216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5" t="s">
        <v>132</v>
      </c>
      <c r="AU247" s="225" t="s">
        <v>82</v>
      </c>
      <c r="AV247" s="13" t="s">
        <v>82</v>
      </c>
      <c r="AW247" s="13" t="s">
        <v>34</v>
      </c>
      <c r="AX247" s="13" t="s">
        <v>72</v>
      </c>
      <c r="AY247" s="225" t="s">
        <v>121</v>
      </c>
    </row>
    <row r="248" s="15" customFormat="1">
      <c r="A248" s="15"/>
      <c r="B248" s="235"/>
      <c r="C248" s="236"/>
      <c r="D248" s="217" t="s">
        <v>132</v>
      </c>
      <c r="E248" s="237" t="s">
        <v>17</v>
      </c>
      <c r="F248" s="238" t="s">
        <v>147</v>
      </c>
      <c r="G248" s="236"/>
      <c r="H248" s="239">
        <v>82</v>
      </c>
      <c r="I248" s="236"/>
      <c r="J248" s="236"/>
      <c r="K248" s="236"/>
      <c r="L248" s="240"/>
      <c r="M248" s="241"/>
      <c r="N248" s="242"/>
      <c r="O248" s="242"/>
      <c r="P248" s="242"/>
      <c r="Q248" s="242"/>
      <c r="R248" s="242"/>
      <c r="S248" s="242"/>
      <c r="T248" s="24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44" t="s">
        <v>132</v>
      </c>
      <c r="AU248" s="244" t="s">
        <v>82</v>
      </c>
      <c r="AV248" s="15" t="s">
        <v>128</v>
      </c>
      <c r="AW248" s="15" t="s">
        <v>34</v>
      </c>
      <c r="AX248" s="15" t="s">
        <v>80</v>
      </c>
      <c r="AY248" s="244" t="s">
        <v>121</v>
      </c>
    </row>
    <row r="249" s="2" customFormat="1" ht="16.5" customHeight="1">
      <c r="A249" s="35"/>
      <c r="B249" s="36"/>
      <c r="C249" s="255" t="s">
        <v>357</v>
      </c>
      <c r="D249" s="255" t="s">
        <v>245</v>
      </c>
      <c r="E249" s="256" t="s">
        <v>358</v>
      </c>
      <c r="F249" s="257" t="s">
        <v>359</v>
      </c>
      <c r="G249" s="258" t="s">
        <v>126</v>
      </c>
      <c r="H249" s="259">
        <v>63.240000000000002</v>
      </c>
      <c r="I249" s="260">
        <v>386</v>
      </c>
      <c r="J249" s="260">
        <f>ROUND(I249*H249,2)</f>
        <v>24410.639999999999</v>
      </c>
      <c r="K249" s="257" t="s">
        <v>127</v>
      </c>
      <c r="L249" s="261"/>
      <c r="M249" s="262" t="s">
        <v>17</v>
      </c>
      <c r="N249" s="263" t="s">
        <v>43</v>
      </c>
      <c r="O249" s="207">
        <v>0</v>
      </c>
      <c r="P249" s="207">
        <f>O249*H249</f>
        <v>0</v>
      </c>
      <c r="Q249" s="207">
        <v>0.13200000000000001</v>
      </c>
      <c r="R249" s="207">
        <f>Q249*H249</f>
        <v>8.3476800000000004</v>
      </c>
      <c r="S249" s="207">
        <v>0</v>
      </c>
      <c r="T249" s="20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9" t="s">
        <v>173</v>
      </c>
      <c r="AT249" s="209" t="s">
        <v>245</v>
      </c>
      <c r="AU249" s="209" t="s">
        <v>82</v>
      </c>
      <c r="AY249" s="20" t="s">
        <v>121</v>
      </c>
      <c r="BE249" s="210">
        <f>IF(N249="základní",J249,0)</f>
        <v>24410.639999999999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20" t="s">
        <v>80</v>
      </c>
      <c r="BK249" s="210">
        <f>ROUND(I249*H249,2)</f>
        <v>24410.639999999999</v>
      </c>
      <c r="BL249" s="20" t="s">
        <v>128</v>
      </c>
      <c r="BM249" s="209" t="s">
        <v>360</v>
      </c>
    </row>
    <row r="250" s="14" customFormat="1">
      <c r="A250" s="14"/>
      <c r="B250" s="226"/>
      <c r="C250" s="227"/>
      <c r="D250" s="217" t="s">
        <v>132</v>
      </c>
      <c r="E250" s="228" t="s">
        <v>17</v>
      </c>
      <c r="F250" s="229" t="s">
        <v>158</v>
      </c>
      <c r="G250" s="227"/>
      <c r="H250" s="228" t="s">
        <v>17</v>
      </c>
      <c r="I250" s="227"/>
      <c r="J250" s="227"/>
      <c r="K250" s="227"/>
      <c r="L250" s="230"/>
      <c r="M250" s="231"/>
      <c r="N250" s="232"/>
      <c r="O250" s="232"/>
      <c r="P250" s="232"/>
      <c r="Q250" s="232"/>
      <c r="R250" s="232"/>
      <c r="S250" s="232"/>
      <c r="T250" s="23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4" t="s">
        <v>132</v>
      </c>
      <c r="AU250" s="234" t="s">
        <v>82</v>
      </c>
      <c r="AV250" s="14" t="s">
        <v>80</v>
      </c>
      <c r="AW250" s="14" t="s">
        <v>34</v>
      </c>
      <c r="AX250" s="14" t="s">
        <v>72</v>
      </c>
      <c r="AY250" s="234" t="s">
        <v>121</v>
      </c>
    </row>
    <row r="251" s="13" customFormat="1">
      <c r="A251" s="13"/>
      <c r="B251" s="215"/>
      <c r="C251" s="216"/>
      <c r="D251" s="217" t="s">
        <v>132</v>
      </c>
      <c r="E251" s="218" t="s">
        <v>17</v>
      </c>
      <c r="F251" s="219" t="s">
        <v>354</v>
      </c>
      <c r="G251" s="216"/>
      <c r="H251" s="220">
        <v>62</v>
      </c>
      <c r="I251" s="216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5" t="s">
        <v>132</v>
      </c>
      <c r="AU251" s="225" t="s">
        <v>82</v>
      </c>
      <c r="AV251" s="13" t="s">
        <v>82</v>
      </c>
      <c r="AW251" s="13" t="s">
        <v>34</v>
      </c>
      <c r="AX251" s="13" t="s">
        <v>72</v>
      </c>
      <c r="AY251" s="225" t="s">
        <v>121</v>
      </c>
    </row>
    <row r="252" s="16" customFormat="1">
      <c r="A252" s="16"/>
      <c r="B252" s="245"/>
      <c r="C252" s="246"/>
      <c r="D252" s="217" t="s">
        <v>132</v>
      </c>
      <c r="E252" s="247" t="s">
        <v>17</v>
      </c>
      <c r="F252" s="248" t="s">
        <v>192</v>
      </c>
      <c r="G252" s="246"/>
      <c r="H252" s="249">
        <v>62</v>
      </c>
      <c r="I252" s="246"/>
      <c r="J252" s="246"/>
      <c r="K252" s="246"/>
      <c r="L252" s="250"/>
      <c r="M252" s="251"/>
      <c r="N252" s="252"/>
      <c r="O252" s="252"/>
      <c r="P252" s="252"/>
      <c r="Q252" s="252"/>
      <c r="R252" s="252"/>
      <c r="S252" s="252"/>
      <c r="T252" s="253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54" t="s">
        <v>132</v>
      </c>
      <c r="AU252" s="254" t="s">
        <v>82</v>
      </c>
      <c r="AV252" s="16" t="s">
        <v>140</v>
      </c>
      <c r="AW252" s="16" t="s">
        <v>34</v>
      </c>
      <c r="AX252" s="16" t="s">
        <v>72</v>
      </c>
      <c r="AY252" s="254" t="s">
        <v>121</v>
      </c>
    </row>
    <row r="253" s="13" customFormat="1">
      <c r="A253" s="13"/>
      <c r="B253" s="215"/>
      <c r="C253" s="216"/>
      <c r="D253" s="217" t="s">
        <v>132</v>
      </c>
      <c r="E253" s="218" t="s">
        <v>17</v>
      </c>
      <c r="F253" s="219" t="s">
        <v>361</v>
      </c>
      <c r="G253" s="216"/>
      <c r="H253" s="220">
        <v>63.240000000000002</v>
      </c>
      <c r="I253" s="216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5" t="s">
        <v>132</v>
      </c>
      <c r="AU253" s="225" t="s">
        <v>82</v>
      </c>
      <c r="AV253" s="13" t="s">
        <v>82</v>
      </c>
      <c r="AW253" s="13" t="s">
        <v>34</v>
      </c>
      <c r="AX253" s="13" t="s">
        <v>80</v>
      </c>
      <c r="AY253" s="225" t="s">
        <v>121</v>
      </c>
    </row>
    <row r="254" s="2" customFormat="1" ht="16.5" customHeight="1">
      <c r="A254" s="35"/>
      <c r="B254" s="36"/>
      <c r="C254" s="255" t="s">
        <v>362</v>
      </c>
      <c r="D254" s="255" t="s">
        <v>245</v>
      </c>
      <c r="E254" s="256" t="s">
        <v>363</v>
      </c>
      <c r="F254" s="257" t="s">
        <v>364</v>
      </c>
      <c r="G254" s="258" t="s">
        <v>126</v>
      </c>
      <c r="H254" s="259">
        <v>3.0600000000000001</v>
      </c>
      <c r="I254" s="260">
        <v>666</v>
      </c>
      <c r="J254" s="260">
        <f>ROUND(I254*H254,2)</f>
        <v>2037.96</v>
      </c>
      <c r="K254" s="257" t="s">
        <v>127</v>
      </c>
      <c r="L254" s="261"/>
      <c r="M254" s="262" t="s">
        <v>17</v>
      </c>
      <c r="N254" s="263" t="s">
        <v>43</v>
      </c>
      <c r="O254" s="207">
        <v>0</v>
      </c>
      <c r="P254" s="207">
        <f>O254*H254</f>
        <v>0</v>
      </c>
      <c r="Q254" s="207">
        <v>0.13100000000000001</v>
      </c>
      <c r="R254" s="207">
        <f>Q254*H254</f>
        <v>0.40086000000000005</v>
      </c>
      <c r="S254" s="207">
        <v>0</v>
      </c>
      <c r="T254" s="208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9" t="s">
        <v>173</v>
      </c>
      <c r="AT254" s="209" t="s">
        <v>245</v>
      </c>
      <c r="AU254" s="209" t="s">
        <v>82</v>
      </c>
      <c r="AY254" s="20" t="s">
        <v>121</v>
      </c>
      <c r="BE254" s="210">
        <f>IF(N254="základní",J254,0)</f>
        <v>2037.96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20" t="s">
        <v>80</v>
      </c>
      <c r="BK254" s="210">
        <f>ROUND(I254*H254,2)</f>
        <v>2037.96</v>
      </c>
      <c r="BL254" s="20" t="s">
        <v>128</v>
      </c>
      <c r="BM254" s="209" t="s">
        <v>365</v>
      </c>
    </row>
    <row r="255" s="14" customFormat="1">
      <c r="A255" s="14"/>
      <c r="B255" s="226"/>
      <c r="C255" s="227"/>
      <c r="D255" s="217" t="s">
        <v>132</v>
      </c>
      <c r="E255" s="228" t="s">
        <v>17</v>
      </c>
      <c r="F255" s="229" t="s">
        <v>158</v>
      </c>
      <c r="G255" s="227"/>
      <c r="H255" s="228" t="s">
        <v>17</v>
      </c>
      <c r="I255" s="227"/>
      <c r="J255" s="227"/>
      <c r="K255" s="227"/>
      <c r="L255" s="230"/>
      <c r="M255" s="231"/>
      <c r="N255" s="232"/>
      <c r="O255" s="232"/>
      <c r="P255" s="232"/>
      <c r="Q255" s="232"/>
      <c r="R255" s="232"/>
      <c r="S255" s="232"/>
      <c r="T255" s="23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4" t="s">
        <v>132</v>
      </c>
      <c r="AU255" s="234" t="s">
        <v>82</v>
      </c>
      <c r="AV255" s="14" t="s">
        <v>80</v>
      </c>
      <c r="AW255" s="14" t="s">
        <v>34</v>
      </c>
      <c r="AX255" s="14" t="s">
        <v>72</v>
      </c>
      <c r="AY255" s="234" t="s">
        <v>121</v>
      </c>
    </row>
    <row r="256" s="13" customFormat="1">
      <c r="A256" s="13"/>
      <c r="B256" s="215"/>
      <c r="C256" s="216"/>
      <c r="D256" s="217" t="s">
        <v>132</v>
      </c>
      <c r="E256" s="218" t="s">
        <v>17</v>
      </c>
      <c r="F256" s="219" t="s">
        <v>355</v>
      </c>
      <c r="G256" s="216"/>
      <c r="H256" s="220">
        <v>3</v>
      </c>
      <c r="I256" s="216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5" t="s">
        <v>132</v>
      </c>
      <c r="AU256" s="225" t="s">
        <v>82</v>
      </c>
      <c r="AV256" s="13" t="s">
        <v>82</v>
      </c>
      <c r="AW256" s="13" t="s">
        <v>34</v>
      </c>
      <c r="AX256" s="13" t="s">
        <v>72</v>
      </c>
      <c r="AY256" s="225" t="s">
        <v>121</v>
      </c>
    </row>
    <row r="257" s="16" customFormat="1">
      <c r="A257" s="16"/>
      <c r="B257" s="245"/>
      <c r="C257" s="246"/>
      <c r="D257" s="217" t="s">
        <v>132</v>
      </c>
      <c r="E257" s="247" t="s">
        <v>17</v>
      </c>
      <c r="F257" s="248" t="s">
        <v>192</v>
      </c>
      <c r="G257" s="246"/>
      <c r="H257" s="249">
        <v>3</v>
      </c>
      <c r="I257" s="246"/>
      <c r="J257" s="246"/>
      <c r="K257" s="246"/>
      <c r="L257" s="250"/>
      <c r="M257" s="251"/>
      <c r="N257" s="252"/>
      <c r="O257" s="252"/>
      <c r="P257" s="252"/>
      <c r="Q257" s="252"/>
      <c r="R257" s="252"/>
      <c r="S257" s="252"/>
      <c r="T257" s="253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54" t="s">
        <v>132</v>
      </c>
      <c r="AU257" s="254" t="s">
        <v>82</v>
      </c>
      <c r="AV257" s="16" t="s">
        <v>140</v>
      </c>
      <c r="AW257" s="16" t="s">
        <v>34</v>
      </c>
      <c r="AX257" s="16" t="s">
        <v>72</v>
      </c>
      <c r="AY257" s="254" t="s">
        <v>121</v>
      </c>
    </row>
    <row r="258" s="13" customFormat="1">
      <c r="A258" s="13"/>
      <c r="B258" s="215"/>
      <c r="C258" s="216"/>
      <c r="D258" s="217" t="s">
        <v>132</v>
      </c>
      <c r="E258" s="218" t="s">
        <v>17</v>
      </c>
      <c r="F258" s="219" t="s">
        <v>366</v>
      </c>
      <c r="G258" s="216"/>
      <c r="H258" s="220">
        <v>3.0600000000000001</v>
      </c>
      <c r="I258" s="216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5" t="s">
        <v>132</v>
      </c>
      <c r="AU258" s="225" t="s">
        <v>82</v>
      </c>
      <c r="AV258" s="13" t="s">
        <v>82</v>
      </c>
      <c r="AW258" s="13" t="s">
        <v>34</v>
      </c>
      <c r="AX258" s="13" t="s">
        <v>80</v>
      </c>
      <c r="AY258" s="225" t="s">
        <v>121</v>
      </c>
    </row>
    <row r="259" s="2" customFormat="1" ht="44.25" customHeight="1">
      <c r="A259" s="35"/>
      <c r="B259" s="36"/>
      <c r="C259" s="199" t="s">
        <v>367</v>
      </c>
      <c r="D259" s="199" t="s">
        <v>123</v>
      </c>
      <c r="E259" s="200" t="s">
        <v>368</v>
      </c>
      <c r="F259" s="201" t="s">
        <v>369</v>
      </c>
      <c r="G259" s="202" t="s">
        <v>126</v>
      </c>
      <c r="H259" s="203">
        <v>34</v>
      </c>
      <c r="I259" s="204">
        <v>388.44</v>
      </c>
      <c r="J259" s="204">
        <f>ROUND(I259*H259,2)</f>
        <v>13206.959999999999</v>
      </c>
      <c r="K259" s="201" t="s">
        <v>127</v>
      </c>
      <c r="L259" s="41"/>
      <c r="M259" s="205" t="s">
        <v>17</v>
      </c>
      <c r="N259" s="206" t="s">
        <v>43</v>
      </c>
      <c r="O259" s="207">
        <v>0.59999999999999998</v>
      </c>
      <c r="P259" s="207">
        <f>O259*H259</f>
        <v>20.399999999999999</v>
      </c>
      <c r="Q259" s="207">
        <v>0.11162</v>
      </c>
      <c r="R259" s="207">
        <f>Q259*H259</f>
        <v>3.79508</v>
      </c>
      <c r="S259" s="207">
        <v>0</v>
      </c>
      <c r="T259" s="20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9" t="s">
        <v>128</v>
      </c>
      <c r="AT259" s="209" t="s">
        <v>123</v>
      </c>
      <c r="AU259" s="209" t="s">
        <v>82</v>
      </c>
      <c r="AY259" s="20" t="s">
        <v>121</v>
      </c>
      <c r="BE259" s="210">
        <f>IF(N259="základní",J259,0)</f>
        <v>13206.959999999999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20" t="s">
        <v>80</v>
      </c>
      <c r="BK259" s="210">
        <f>ROUND(I259*H259,2)</f>
        <v>13206.959999999999</v>
      </c>
      <c r="BL259" s="20" t="s">
        <v>128</v>
      </c>
      <c r="BM259" s="209" t="s">
        <v>370</v>
      </c>
    </row>
    <row r="260" s="2" customFormat="1">
      <c r="A260" s="35"/>
      <c r="B260" s="36"/>
      <c r="C260" s="37"/>
      <c r="D260" s="211" t="s">
        <v>130</v>
      </c>
      <c r="E260" s="37"/>
      <c r="F260" s="212" t="s">
        <v>371</v>
      </c>
      <c r="G260" s="37"/>
      <c r="H260" s="37"/>
      <c r="I260" s="37"/>
      <c r="J260" s="37"/>
      <c r="K260" s="37"/>
      <c r="L260" s="41"/>
      <c r="M260" s="213"/>
      <c r="N260" s="214"/>
      <c r="O260" s="80"/>
      <c r="P260" s="80"/>
      <c r="Q260" s="80"/>
      <c r="R260" s="80"/>
      <c r="S260" s="80"/>
      <c r="T260" s="81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20" t="s">
        <v>130</v>
      </c>
      <c r="AU260" s="20" t="s">
        <v>82</v>
      </c>
    </row>
    <row r="261" s="14" customFormat="1">
      <c r="A261" s="14"/>
      <c r="B261" s="226"/>
      <c r="C261" s="227"/>
      <c r="D261" s="217" t="s">
        <v>132</v>
      </c>
      <c r="E261" s="228" t="s">
        <v>17</v>
      </c>
      <c r="F261" s="229" t="s">
        <v>158</v>
      </c>
      <c r="G261" s="227"/>
      <c r="H261" s="228" t="s">
        <v>17</v>
      </c>
      <c r="I261" s="227"/>
      <c r="J261" s="227"/>
      <c r="K261" s="227"/>
      <c r="L261" s="230"/>
      <c r="M261" s="231"/>
      <c r="N261" s="232"/>
      <c r="O261" s="232"/>
      <c r="P261" s="232"/>
      <c r="Q261" s="232"/>
      <c r="R261" s="232"/>
      <c r="S261" s="232"/>
      <c r="T261" s="23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34" t="s">
        <v>132</v>
      </c>
      <c r="AU261" s="234" t="s">
        <v>82</v>
      </c>
      <c r="AV261" s="14" t="s">
        <v>80</v>
      </c>
      <c r="AW261" s="14" t="s">
        <v>34</v>
      </c>
      <c r="AX261" s="14" t="s">
        <v>72</v>
      </c>
      <c r="AY261" s="234" t="s">
        <v>121</v>
      </c>
    </row>
    <row r="262" s="13" customFormat="1">
      <c r="A262" s="13"/>
      <c r="B262" s="215"/>
      <c r="C262" s="216"/>
      <c r="D262" s="217" t="s">
        <v>132</v>
      </c>
      <c r="E262" s="218" t="s">
        <v>17</v>
      </c>
      <c r="F262" s="219" t="s">
        <v>372</v>
      </c>
      <c r="G262" s="216"/>
      <c r="H262" s="220">
        <v>15</v>
      </c>
      <c r="I262" s="216"/>
      <c r="J262" s="216"/>
      <c r="K262" s="216"/>
      <c r="L262" s="221"/>
      <c r="M262" s="222"/>
      <c r="N262" s="223"/>
      <c r="O262" s="223"/>
      <c r="P262" s="223"/>
      <c r="Q262" s="223"/>
      <c r="R262" s="223"/>
      <c r="S262" s="223"/>
      <c r="T262" s="22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5" t="s">
        <v>132</v>
      </c>
      <c r="AU262" s="225" t="s">
        <v>82</v>
      </c>
      <c r="AV262" s="13" t="s">
        <v>82</v>
      </c>
      <c r="AW262" s="13" t="s">
        <v>34</v>
      </c>
      <c r="AX262" s="13" t="s">
        <v>72</v>
      </c>
      <c r="AY262" s="225" t="s">
        <v>121</v>
      </c>
    </row>
    <row r="263" s="13" customFormat="1">
      <c r="A263" s="13"/>
      <c r="B263" s="215"/>
      <c r="C263" s="216"/>
      <c r="D263" s="217" t="s">
        <v>132</v>
      </c>
      <c r="E263" s="218" t="s">
        <v>17</v>
      </c>
      <c r="F263" s="219" t="s">
        <v>373</v>
      </c>
      <c r="G263" s="216"/>
      <c r="H263" s="220">
        <v>10</v>
      </c>
      <c r="I263" s="216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5" t="s">
        <v>132</v>
      </c>
      <c r="AU263" s="225" t="s">
        <v>82</v>
      </c>
      <c r="AV263" s="13" t="s">
        <v>82</v>
      </c>
      <c r="AW263" s="13" t="s">
        <v>34</v>
      </c>
      <c r="AX263" s="13" t="s">
        <v>72</v>
      </c>
      <c r="AY263" s="225" t="s">
        <v>121</v>
      </c>
    </row>
    <row r="264" s="13" customFormat="1">
      <c r="A264" s="13"/>
      <c r="B264" s="215"/>
      <c r="C264" s="216"/>
      <c r="D264" s="217" t="s">
        <v>132</v>
      </c>
      <c r="E264" s="218" t="s">
        <v>17</v>
      </c>
      <c r="F264" s="219" t="s">
        <v>374</v>
      </c>
      <c r="G264" s="216"/>
      <c r="H264" s="220">
        <v>9</v>
      </c>
      <c r="I264" s="216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5" t="s">
        <v>132</v>
      </c>
      <c r="AU264" s="225" t="s">
        <v>82</v>
      </c>
      <c r="AV264" s="13" t="s">
        <v>82</v>
      </c>
      <c r="AW264" s="13" t="s">
        <v>34</v>
      </c>
      <c r="AX264" s="13" t="s">
        <v>72</v>
      </c>
      <c r="AY264" s="225" t="s">
        <v>121</v>
      </c>
    </row>
    <row r="265" s="15" customFormat="1">
      <c r="A265" s="15"/>
      <c r="B265" s="235"/>
      <c r="C265" s="236"/>
      <c r="D265" s="217" t="s">
        <v>132</v>
      </c>
      <c r="E265" s="237" t="s">
        <v>17</v>
      </c>
      <c r="F265" s="238" t="s">
        <v>147</v>
      </c>
      <c r="G265" s="236"/>
      <c r="H265" s="239">
        <v>34</v>
      </c>
      <c r="I265" s="236"/>
      <c r="J265" s="236"/>
      <c r="K265" s="236"/>
      <c r="L265" s="240"/>
      <c r="M265" s="241"/>
      <c r="N265" s="242"/>
      <c r="O265" s="242"/>
      <c r="P265" s="242"/>
      <c r="Q265" s="242"/>
      <c r="R265" s="242"/>
      <c r="S265" s="242"/>
      <c r="T265" s="24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44" t="s">
        <v>132</v>
      </c>
      <c r="AU265" s="244" t="s">
        <v>82</v>
      </c>
      <c r="AV265" s="15" t="s">
        <v>128</v>
      </c>
      <c r="AW265" s="15" t="s">
        <v>34</v>
      </c>
      <c r="AX265" s="15" t="s">
        <v>80</v>
      </c>
      <c r="AY265" s="244" t="s">
        <v>121</v>
      </c>
    </row>
    <row r="266" s="2" customFormat="1" ht="16.5" customHeight="1">
      <c r="A266" s="35"/>
      <c r="B266" s="36"/>
      <c r="C266" s="255" t="s">
        <v>375</v>
      </c>
      <c r="D266" s="255" t="s">
        <v>245</v>
      </c>
      <c r="E266" s="256" t="s">
        <v>376</v>
      </c>
      <c r="F266" s="257" t="s">
        <v>377</v>
      </c>
      <c r="G266" s="258" t="s">
        <v>126</v>
      </c>
      <c r="H266" s="259">
        <v>15.300000000000001</v>
      </c>
      <c r="I266" s="260">
        <v>564</v>
      </c>
      <c r="J266" s="260">
        <f>ROUND(I266*H266,2)</f>
        <v>8629.2000000000007</v>
      </c>
      <c r="K266" s="257" t="s">
        <v>127</v>
      </c>
      <c r="L266" s="261"/>
      <c r="M266" s="262" t="s">
        <v>17</v>
      </c>
      <c r="N266" s="263" t="s">
        <v>43</v>
      </c>
      <c r="O266" s="207">
        <v>0</v>
      </c>
      <c r="P266" s="207">
        <f>O266*H266</f>
        <v>0</v>
      </c>
      <c r="Q266" s="207">
        <v>0.17599999999999999</v>
      </c>
      <c r="R266" s="207">
        <f>Q266*H266</f>
        <v>2.6928000000000001</v>
      </c>
      <c r="S266" s="207">
        <v>0</v>
      </c>
      <c r="T266" s="208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9" t="s">
        <v>173</v>
      </c>
      <c r="AT266" s="209" t="s">
        <v>245</v>
      </c>
      <c r="AU266" s="209" t="s">
        <v>82</v>
      </c>
      <c r="AY266" s="20" t="s">
        <v>121</v>
      </c>
      <c r="BE266" s="210">
        <f>IF(N266="základní",J266,0)</f>
        <v>8629.2000000000007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20" t="s">
        <v>80</v>
      </c>
      <c r="BK266" s="210">
        <f>ROUND(I266*H266,2)</f>
        <v>8629.2000000000007</v>
      </c>
      <c r="BL266" s="20" t="s">
        <v>128</v>
      </c>
      <c r="BM266" s="209" t="s">
        <v>378</v>
      </c>
    </row>
    <row r="267" s="13" customFormat="1">
      <c r="A267" s="13"/>
      <c r="B267" s="215"/>
      <c r="C267" s="216"/>
      <c r="D267" s="217" t="s">
        <v>132</v>
      </c>
      <c r="E267" s="218" t="s">
        <v>17</v>
      </c>
      <c r="F267" s="219" t="s">
        <v>372</v>
      </c>
      <c r="G267" s="216"/>
      <c r="H267" s="220">
        <v>15</v>
      </c>
      <c r="I267" s="216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5" t="s">
        <v>132</v>
      </c>
      <c r="AU267" s="225" t="s">
        <v>82</v>
      </c>
      <c r="AV267" s="13" t="s">
        <v>82</v>
      </c>
      <c r="AW267" s="13" t="s">
        <v>34</v>
      </c>
      <c r="AX267" s="13" t="s">
        <v>72</v>
      </c>
      <c r="AY267" s="225" t="s">
        <v>121</v>
      </c>
    </row>
    <row r="268" s="16" customFormat="1">
      <c r="A268" s="16"/>
      <c r="B268" s="245"/>
      <c r="C268" s="246"/>
      <c r="D268" s="217" t="s">
        <v>132</v>
      </c>
      <c r="E268" s="247" t="s">
        <v>17</v>
      </c>
      <c r="F268" s="248" t="s">
        <v>192</v>
      </c>
      <c r="G268" s="246"/>
      <c r="H268" s="249">
        <v>15</v>
      </c>
      <c r="I268" s="246"/>
      <c r="J268" s="246"/>
      <c r="K268" s="246"/>
      <c r="L268" s="250"/>
      <c r="M268" s="251"/>
      <c r="N268" s="252"/>
      <c r="O268" s="252"/>
      <c r="P268" s="252"/>
      <c r="Q268" s="252"/>
      <c r="R268" s="252"/>
      <c r="S268" s="252"/>
      <c r="T268" s="253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54" t="s">
        <v>132</v>
      </c>
      <c r="AU268" s="254" t="s">
        <v>82</v>
      </c>
      <c r="AV268" s="16" t="s">
        <v>140</v>
      </c>
      <c r="AW268" s="16" t="s">
        <v>34</v>
      </c>
      <c r="AX268" s="16" t="s">
        <v>72</v>
      </c>
      <c r="AY268" s="254" t="s">
        <v>121</v>
      </c>
    </row>
    <row r="269" s="13" customFormat="1">
      <c r="A269" s="13"/>
      <c r="B269" s="215"/>
      <c r="C269" s="216"/>
      <c r="D269" s="217" t="s">
        <v>132</v>
      </c>
      <c r="E269" s="218" t="s">
        <v>17</v>
      </c>
      <c r="F269" s="219" t="s">
        <v>379</v>
      </c>
      <c r="G269" s="216"/>
      <c r="H269" s="220">
        <v>15.300000000000001</v>
      </c>
      <c r="I269" s="216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5" t="s">
        <v>132</v>
      </c>
      <c r="AU269" s="225" t="s">
        <v>82</v>
      </c>
      <c r="AV269" s="13" t="s">
        <v>82</v>
      </c>
      <c r="AW269" s="13" t="s">
        <v>34</v>
      </c>
      <c r="AX269" s="13" t="s">
        <v>80</v>
      </c>
      <c r="AY269" s="225" t="s">
        <v>121</v>
      </c>
    </row>
    <row r="270" s="2" customFormat="1" ht="16.5" customHeight="1">
      <c r="A270" s="35"/>
      <c r="B270" s="36"/>
      <c r="C270" s="255" t="s">
        <v>380</v>
      </c>
      <c r="D270" s="255" t="s">
        <v>245</v>
      </c>
      <c r="E270" s="256" t="s">
        <v>381</v>
      </c>
      <c r="F270" s="257" t="s">
        <v>382</v>
      </c>
      <c r="G270" s="258" t="s">
        <v>126</v>
      </c>
      <c r="H270" s="259">
        <v>9.1799999999999997</v>
      </c>
      <c r="I270" s="260">
        <v>689</v>
      </c>
      <c r="J270" s="260">
        <f>ROUND(I270*H270,2)</f>
        <v>6325.0200000000004</v>
      </c>
      <c r="K270" s="257" t="s">
        <v>127</v>
      </c>
      <c r="L270" s="261"/>
      <c r="M270" s="262" t="s">
        <v>17</v>
      </c>
      <c r="N270" s="263" t="s">
        <v>43</v>
      </c>
      <c r="O270" s="207">
        <v>0</v>
      </c>
      <c r="P270" s="207">
        <f>O270*H270</f>
        <v>0</v>
      </c>
      <c r="Q270" s="207">
        <v>0.17599999999999999</v>
      </c>
      <c r="R270" s="207">
        <f>Q270*H270</f>
        <v>1.6156799999999998</v>
      </c>
      <c r="S270" s="207">
        <v>0</v>
      </c>
      <c r="T270" s="208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9" t="s">
        <v>173</v>
      </c>
      <c r="AT270" s="209" t="s">
        <v>245</v>
      </c>
      <c r="AU270" s="209" t="s">
        <v>82</v>
      </c>
      <c r="AY270" s="20" t="s">
        <v>121</v>
      </c>
      <c r="BE270" s="210">
        <f>IF(N270="základní",J270,0)</f>
        <v>6325.0200000000004</v>
      </c>
      <c r="BF270" s="210">
        <f>IF(N270="snížená",J270,0)</f>
        <v>0</v>
      </c>
      <c r="BG270" s="210">
        <f>IF(N270="zákl. přenesená",J270,0)</f>
        <v>0</v>
      </c>
      <c r="BH270" s="210">
        <f>IF(N270="sníž. přenesená",J270,0)</f>
        <v>0</v>
      </c>
      <c r="BI270" s="210">
        <f>IF(N270="nulová",J270,0)</f>
        <v>0</v>
      </c>
      <c r="BJ270" s="20" t="s">
        <v>80</v>
      </c>
      <c r="BK270" s="210">
        <f>ROUND(I270*H270,2)</f>
        <v>6325.0200000000004</v>
      </c>
      <c r="BL270" s="20" t="s">
        <v>128</v>
      </c>
      <c r="BM270" s="209" t="s">
        <v>383</v>
      </c>
    </row>
    <row r="271" s="13" customFormat="1">
      <c r="A271" s="13"/>
      <c r="B271" s="215"/>
      <c r="C271" s="216"/>
      <c r="D271" s="217" t="s">
        <v>132</v>
      </c>
      <c r="E271" s="218" t="s">
        <v>17</v>
      </c>
      <c r="F271" s="219" t="s">
        <v>374</v>
      </c>
      <c r="G271" s="216"/>
      <c r="H271" s="220">
        <v>9</v>
      </c>
      <c r="I271" s="216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5" t="s">
        <v>132</v>
      </c>
      <c r="AU271" s="225" t="s">
        <v>82</v>
      </c>
      <c r="AV271" s="13" t="s">
        <v>82</v>
      </c>
      <c r="AW271" s="13" t="s">
        <v>34</v>
      </c>
      <c r="AX271" s="13" t="s">
        <v>72</v>
      </c>
      <c r="AY271" s="225" t="s">
        <v>121</v>
      </c>
    </row>
    <row r="272" s="16" customFormat="1">
      <c r="A272" s="16"/>
      <c r="B272" s="245"/>
      <c r="C272" s="246"/>
      <c r="D272" s="217" t="s">
        <v>132</v>
      </c>
      <c r="E272" s="247" t="s">
        <v>17</v>
      </c>
      <c r="F272" s="248" t="s">
        <v>192</v>
      </c>
      <c r="G272" s="246"/>
      <c r="H272" s="249">
        <v>9</v>
      </c>
      <c r="I272" s="246"/>
      <c r="J272" s="246"/>
      <c r="K272" s="246"/>
      <c r="L272" s="250"/>
      <c r="M272" s="251"/>
      <c r="N272" s="252"/>
      <c r="O272" s="252"/>
      <c r="P272" s="252"/>
      <c r="Q272" s="252"/>
      <c r="R272" s="252"/>
      <c r="S272" s="252"/>
      <c r="T272" s="253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54" t="s">
        <v>132</v>
      </c>
      <c r="AU272" s="254" t="s">
        <v>82</v>
      </c>
      <c r="AV272" s="16" t="s">
        <v>140</v>
      </c>
      <c r="AW272" s="16" t="s">
        <v>34</v>
      </c>
      <c r="AX272" s="16" t="s">
        <v>72</v>
      </c>
      <c r="AY272" s="254" t="s">
        <v>121</v>
      </c>
    </row>
    <row r="273" s="13" customFormat="1">
      <c r="A273" s="13"/>
      <c r="B273" s="215"/>
      <c r="C273" s="216"/>
      <c r="D273" s="217" t="s">
        <v>132</v>
      </c>
      <c r="E273" s="218" t="s">
        <v>17</v>
      </c>
      <c r="F273" s="219" t="s">
        <v>384</v>
      </c>
      <c r="G273" s="216"/>
      <c r="H273" s="220">
        <v>9.1799999999999997</v>
      </c>
      <c r="I273" s="216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5" t="s">
        <v>132</v>
      </c>
      <c r="AU273" s="225" t="s">
        <v>82</v>
      </c>
      <c r="AV273" s="13" t="s">
        <v>82</v>
      </c>
      <c r="AW273" s="13" t="s">
        <v>34</v>
      </c>
      <c r="AX273" s="13" t="s">
        <v>80</v>
      </c>
      <c r="AY273" s="225" t="s">
        <v>121</v>
      </c>
    </row>
    <row r="274" s="2" customFormat="1" ht="16.5" customHeight="1">
      <c r="A274" s="35"/>
      <c r="B274" s="36"/>
      <c r="C274" s="255" t="s">
        <v>385</v>
      </c>
      <c r="D274" s="255" t="s">
        <v>245</v>
      </c>
      <c r="E274" s="256" t="s">
        <v>386</v>
      </c>
      <c r="F274" s="257" t="s">
        <v>387</v>
      </c>
      <c r="G274" s="258" t="s">
        <v>126</v>
      </c>
      <c r="H274" s="259">
        <v>15.300000000000001</v>
      </c>
      <c r="I274" s="260">
        <v>754</v>
      </c>
      <c r="J274" s="260">
        <f>ROUND(I274*H274,2)</f>
        <v>11536.200000000001</v>
      </c>
      <c r="K274" s="257" t="s">
        <v>127</v>
      </c>
      <c r="L274" s="261"/>
      <c r="M274" s="262" t="s">
        <v>17</v>
      </c>
      <c r="N274" s="263" t="s">
        <v>43</v>
      </c>
      <c r="O274" s="207">
        <v>0</v>
      </c>
      <c r="P274" s="207">
        <f>O274*H274</f>
        <v>0</v>
      </c>
      <c r="Q274" s="207">
        <v>0.17499999999999999</v>
      </c>
      <c r="R274" s="207">
        <f>Q274*H274</f>
        <v>2.6774999999999998</v>
      </c>
      <c r="S274" s="207">
        <v>0</v>
      </c>
      <c r="T274" s="208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9" t="s">
        <v>173</v>
      </c>
      <c r="AT274" s="209" t="s">
        <v>245</v>
      </c>
      <c r="AU274" s="209" t="s">
        <v>82</v>
      </c>
      <c r="AY274" s="20" t="s">
        <v>121</v>
      </c>
      <c r="BE274" s="210">
        <f>IF(N274="základní",J274,0)</f>
        <v>11536.200000000001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20" t="s">
        <v>80</v>
      </c>
      <c r="BK274" s="210">
        <f>ROUND(I274*H274,2)</f>
        <v>11536.200000000001</v>
      </c>
      <c r="BL274" s="20" t="s">
        <v>128</v>
      </c>
      <c r="BM274" s="209" t="s">
        <v>388</v>
      </c>
    </row>
    <row r="275" s="13" customFormat="1">
      <c r="A275" s="13"/>
      <c r="B275" s="215"/>
      <c r="C275" s="216"/>
      <c r="D275" s="217" t="s">
        <v>132</v>
      </c>
      <c r="E275" s="218" t="s">
        <v>17</v>
      </c>
      <c r="F275" s="219" t="s">
        <v>372</v>
      </c>
      <c r="G275" s="216"/>
      <c r="H275" s="220">
        <v>15</v>
      </c>
      <c r="I275" s="216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5" t="s">
        <v>132</v>
      </c>
      <c r="AU275" s="225" t="s">
        <v>82</v>
      </c>
      <c r="AV275" s="13" t="s">
        <v>82</v>
      </c>
      <c r="AW275" s="13" t="s">
        <v>34</v>
      </c>
      <c r="AX275" s="13" t="s">
        <v>72</v>
      </c>
      <c r="AY275" s="225" t="s">
        <v>121</v>
      </c>
    </row>
    <row r="276" s="16" customFormat="1">
      <c r="A276" s="16"/>
      <c r="B276" s="245"/>
      <c r="C276" s="246"/>
      <c r="D276" s="217" t="s">
        <v>132</v>
      </c>
      <c r="E276" s="247" t="s">
        <v>17</v>
      </c>
      <c r="F276" s="248" t="s">
        <v>192</v>
      </c>
      <c r="G276" s="246"/>
      <c r="H276" s="249">
        <v>15</v>
      </c>
      <c r="I276" s="246"/>
      <c r="J276" s="246"/>
      <c r="K276" s="246"/>
      <c r="L276" s="250"/>
      <c r="M276" s="251"/>
      <c r="N276" s="252"/>
      <c r="O276" s="252"/>
      <c r="P276" s="252"/>
      <c r="Q276" s="252"/>
      <c r="R276" s="252"/>
      <c r="S276" s="252"/>
      <c r="T276" s="253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54" t="s">
        <v>132</v>
      </c>
      <c r="AU276" s="254" t="s">
        <v>82</v>
      </c>
      <c r="AV276" s="16" t="s">
        <v>140</v>
      </c>
      <c r="AW276" s="16" t="s">
        <v>34</v>
      </c>
      <c r="AX276" s="16" t="s">
        <v>72</v>
      </c>
      <c r="AY276" s="254" t="s">
        <v>121</v>
      </c>
    </row>
    <row r="277" s="13" customFormat="1">
      <c r="A277" s="13"/>
      <c r="B277" s="215"/>
      <c r="C277" s="216"/>
      <c r="D277" s="217" t="s">
        <v>132</v>
      </c>
      <c r="E277" s="218" t="s">
        <v>17</v>
      </c>
      <c r="F277" s="219" t="s">
        <v>379</v>
      </c>
      <c r="G277" s="216"/>
      <c r="H277" s="220">
        <v>15.300000000000001</v>
      </c>
      <c r="I277" s="216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5" t="s">
        <v>132</v>
      </c>
      <c r="AU277" s="225" t="s">
        <v>82</v>
      </c>
      <c r="AV277" s="13" t="s">
        <v>82</v>
      </c>
      <c r="AW277" s="13" t="s">
        <v>34</v>
      </c>
      <c r="AX277" s="13" t="s">
        <v>80</v>
      </c>
      <c r="AY277" s="225" t="s">
        <v>121</v>
      </c>
    </row>
    <row r="278" s="12" customFormat="1" ht="22.8" customHeight="1">
      <c r="A278" s="12"/>
      <c r="B278" s="184"/>
      <c r="C278" s="185"/>
      <c r="D278" s="186" t="s">
        <v>71</v>
      </c>
      <c r="E278" s="197" t="s">
        <v>173</v>
      </c>
      <c r="F278" s="197" t="s">
        <v>389</v>
      </c>
      <c r="G278" s="185"/>
      <c r="H278" s="185"/>
      <c r="I278" s="185"/>
      <c r="J278" s="198">
        <f>BK278</f>
        <v>21734.299999999999</v>
      </c>
      <c r="K278" s="185"/>
      <c r="L278" s="189"/>
      <c r="M278" s="190"/>
      <c r="N278" s="191"/>
      <c r="O278" s="191"/>
      <c r="P278" s="192">
        <f>SUM(P279:P290)</f>
        <v>6.8360000000000003</v>
      </c>
      <c r="Q278" s="191"/>
      <c r="R278" s="192">
        <f>SUM(R279:R290)</f>
        <v>0.10880179999999999</v>
      </c>
      <c r="S278" s="191"/>
      <c r="T278" s="193">
        <f>SUM(T279:T290)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4" t="s">
        <v>80</v>
      </c>
      <c r="AT278" s="195" t="s">
        <v>71</v>
      </c>
      <c r="AU278" s="195" t="s">
        <v>80</v>
      </c>
      <c r="AY278" s="194" t="s">
        <v>121</v>
      </c>
      <c r="BK278" s="196">
        <f>SUM(BK279:BK290)</f>
        <v>21734.299999999999</v>
      </c>
    </row>
    <row r="279" s="2" customFormat="1" ht="24.15" customHeight="1">
      <c r="A279" s="35"/>
      <c r="B279" s="36"/>
      <c r="C279" s="199" t="s">
        <v>390</v>
      </c>
      <c r="D279" s="199" t="s">
        <v>123</v>
      </c>
      <c r="E279" s="200" t="s">
        <v>391</v>
      </c>
      <c r="F279" s="201" t="s">
        <v>392</v>
      </c>
      <c r="G279" s="202" t="s">
        <v>169</v>
      </c>
      <c r="H279" s="203">
        <v>15</v>
      </c>
      <c r="I279" s="204">
        <v>81</v>
      </c>
      <c r="J279" s="204">
        <f>ROUND(I279*H279,2)</f>
        <v>1215</v>
      </c>
      <c r="K279" s="201" t="s">
        <v>17</v>
      </c>
      <c r="L279" s="41"/>
      <c r="M279" s="205" t="s">
        <v>17</v>
      </c>
      <c r="N279" s="206" t="s">
        <v>43</v>
      </c>
      <c r="O279" s="207">
        <v>0</v>
      </c>
      <c r="P279" s="207">
        <f>O279*H279</f>
        <v>0</v>
      </c>
      <c r="Q279" s="207">
        <v>6.0000000000000002E-05</v>
      </c>
      <c r="R279" s="207">
        <f>Q279*H279</f>
        <v>0.00089999999999999998</v>
      </c>
      <c r="S279" s="207">
        <v>0</v>
      </c>
      <c r="T279" s="208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9" t="s">
        <v>128</v>
      </c>
      <c r="AT279" s="209" t="s">
        <v>123</v>
      </c>
      <c r="AU279" s="209" t="s">
        <v>82</v>
      </c>
      <c r="AY279" s="20" t="s">
        <v>121</v>
      </c>
      <c r="BE279" s="210">
        <f>IF(N279="základní",J279,0)</f>
        <v>1215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20" t="s">
        <v>80</v>
      </c>
      <c r="BK279" s="210">
        <f>ROUND(I279*H279,2)</f>
        <v>1215</v>
      </c>
      <c r="BL279" s="20" t="s">
        <v>128</v>
      </c>
      <c r="BM279" s="209" t="s">
        <v>393</v>
      </c>
    </row>
    <row r="280" s="13" customFormat="1">
      <c r="A280" s="13"/>
      <c r="B280" s="215"/>
      <c r="C280" s="216"/>
      <c r="D280" s="217" t="s">
        <v>132</v>
      </c>
      <c r="E280" s="218" t="s">
        <v>17</v>
      </c>
      <c r="F280" s="219" t="s">
        <v>394</v>
      </c>
      <c r="G280" s="216"/>
      <c r="H280" s="220">
        <v>15</v>
      </c>
      <c r="I280" s="216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5" t="s">
        <v>132</v>
      </c>
      <c r="AU280" s="225" t="s">
        <v>82</v>
      </c>
      <c r="AV280" s="13" t="s">
        <v>82</v>
      </c>
      <c r="AW280" s="13" t="s">
        <v>34</v>
      </c>
      <c r="AX280" s="13" t="s">
        <v>80</v>
      </c>
      <c r="AY280" s="225" t="s">
        <v>121</v>
      </c>
    </row>
    <row r="281" s="2" customFormat="1" ht="24.15" customHeight="1">
      <c r="A281" s="35"/>
      <c r="B281" s="36"/>
      <c r="C281" s="255" t="s">
        <v>395</v>
      </c>
      <c r="D281" s="255" t="s">
        <v>245</v>
      </c>
      <c r="E281" s="256" t="s">
        <v>396</v>
      </c>
      <c r="F281" s="257" t="s">
        <v>397</v>
      </c>
      <c r="G281" s="258" t="s">
        <v>169</v>
      </c>
      <c r="H281" s="259">
        <v>15</v>
      </c>
      <c r="I281" s="260">
        <v>105</v>
      </c>
      <c r="J281" s="260">
        <f>ROUND(I281*H281,2)</f>
        <v>1575</v>
      </c>
      <c r="K281" s="257" t="s">
        <v>17</v>
      </c>
      <c r="L281" s="261"/>
      <c r="M281" s="262" t="s">
        <v>17</v>
      </c>
      <c r="N281" s="263" t="s">
        <v>43</v>
      </c>
      <c r="O281" s="207">
        <v>0</v>
      </c>
      <c r="P281" s="207">
        <f>O281*H281</f>
        <v>0</v>
      </c>
      <c r="Q281" s="207">
        <v>0.0037000000000000002</v>
      </c>
      <c r="R281" s="207">
        <f>Q281*H281</f>
        <v>0.055500000000000001</v>
      </c>
      <c r="S281" s="207">
        <v>0</v>
      </c>
      <c r="T281" s="208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9" t="s">
        <v>173</v>
      </c>
      <c r="AT281" s="209" t="s">
        <v>245</v>
      </c>
      <c r="AU281" s="209" t="s">
        <v>82</v>
      </c>
      <c r="AY281" s="20" t="s">
        <v>121</v>
      </c>
      <c r="BE281" s="210">
        <f>IF(N281="základní",J281,0)</f>
        <v>1575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20" t="s">
        <v>80</v>
      </c>
      <c r="BK281" s="210">
        <f>ROUND(I281*H281,2)</f>
        <v>1575</v>
      </c>
      <c r="BL281" s="20" t="s">
        <v>128</v>
      </c>
      <c r="BM281" s="209" t="s">
        <v>398</v>
      </c>
    </row>
    <row r="282" s="2" customFormat="1" ht="16.5" customHeight="1">
      <c r="A282" s="35"/>
      <c r="B282" s="36"/>
      <c r="C282" s="199" t="s">
        <v>399</v>
      </c>
      <c r="D282" s="199" t="s">
        <v>123</v>
      </c>
      <c r="E282" s="200" t="s">
        <v>400</v>
      </c>
      <c r="F282" s="201" t="s">
        <v>401</v>
      </c>
      <c r="G282" s="202" t="s">
        <v>169</v>
      </c>
      <c r="H282" s="203">
        <v>18</v>
      </c>
      <c r="I282" s="204">
        <v>173.84</v>
      </c>
      <c r="J282" s="204">
        <f>ROUND(I282*H282,2)</f>
        <v>3129.1199999999999</v>
      </c>
      <c r="K282" s="201" t="s">
        <v>127</v>
      </c>
      <c r="L282" s="41"/>
      <c r="M282" s="205" t="s">
        <v>17</v>
      </c>
      <c r="N282" s="206" t="s">
        <v>43</v>
      </c>
      <c r="O282" s="207">
        <v>0.29699999999999999</v>
      </c>
      <c r="P282" s="207">
        <f>O282*H282</f>
        <v>5.3460000000000001</v>
      </c>
      <c r="Q282" s="207">
        <v>1.1E-05</v>
      </c>
      <c r="R282" s="207">
        <f>Q282*H282</f>
        <v>0.00019799999999999999</v>
      </c>
      <c r="S282" s="207">
        <v>0</v>
      </c>
      <c r="T282" s="208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9" t="s">
        <v>128</v>
      </c>
      <c r="AT282" s="209" t="s">
        <v>123</v>
      </c>
      <c r="AU282" s="209" t="s">
        <v>82</v>
      </c>
      <c r="AY282" s="20" t="s">
        <v>121</v>
      </c>
      <c r="BE282" s="210">
        <f>IF(N282="základní",J282,0)</f>
        <v>3129.1199999999999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20" t="s">
        <v>80</v>
      </c>
      <c r="BK282" s="210">
        <f>ROUND(I282*H282,2)</f>
        <v>3129.1199999999999</v>
      </c>
      <c r="BL282" s="20" t="s">
        <v>128</v>
      </c>
      <c r="BM282" s="209" t="s">
        <v>402</v>
      </c>
    </row>
    <row r="283" s="2" customFormat="1">
      <c r="A283" s="35"/>
      <c r="B283" s="36"/>
      <c r="C283" s="37"/>
      <c r="D283" s="211" t="s">
        <v>130</v>
      </c>
      <c r="E283" s="37"/>
      <c r="F283" s="212" t="s">
        <v>403</v>
      </c>
      <c r="G283" s="37"/>
      <c r="H283" s="37"/>
      <c r="I283" s="37"/>
      <c r="J283" s="37"/>
      <c r="K283" s="37"/>
      <c r="L283" s="41"/>
      <c r="M283" s="213"/>
      <c r="N283" s="214"/>
      <c r="O283" s="80"/>
      <c r="P283" s="80"/>
      <c r="Q283" s="80"/>
      <c r="R283" s="80"/>
      <c r="S283" s="80"/>
      <c r="T283" s="81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20" t="s">
        <v>130</v>
      </c>
      <c r="AU283" s="20" t="s">
        <v>82</v>
      </c>
    </row>
    <row r="284" s="13" customFormat="1">
      <c r="A284" s="13"/>
      <c r="B284" s="215"/>
      <c r="C284" s="216"/>
      <c r="D284" s="217" t="s">
        <v>132</v>
      </c>
      <c r="E284" s="218" t="s">
        <v>17</v>
      </c>
      <c r="F284" s="219" t="s">
        <v>404</v>
      </c>
      <c r="G284" s="216"/>
      <c r="H284" s="220">
        <v>18</v>
      </c>
      <c r="I284" s="216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5" t="s">
        <v>132</v>
      </c>
      <c r="AU284" s="225" t="s">
        <v>82</v>
      </c>
      <c r="AV284" s="13" t="s">
        <v>82</v>
      </c>
      <c r="AW284" s="13" t="s">
        <v>34</v>
      </c>
      <c r="AX284" s="13" t="s">
        <v>80</v>
      </c>
      <c r="AY284" s="225" t="s">
        <v>121</v>
      </c>
    </row>
    <row r="285" s="2" customFormat="1" ht="16.5" customHeight="1">
      <c r="A285" s="35"/>
      <c r="B285" s="36"/>
      <c r="C285" s="255" t="s">
        <v>405</v>
      </c>
      <c r="D285" s="255" t="s">
        <v>245</v>
      </c>
      <c r="E285" s="256" t="s">
        <v>406</v>
      </c>
      <c r="F285" s="257" t="s">
        <v>407</v>
      </c>
      <c r="G285" s="258" t="s">
        <v>169</v>
      </c>
      <c r="H285" s="259">
        <v>18</v>
      </c>
      <c r="I285" s="260">
        <v>822</v>
      </c>
      <c r="J285" s="260">
        <f>ROUND(I285*H285,2)</f>
        <v>14796</v>
      </c>
      <c r="K285" s="257" t="s">
        <v>127</v>
      </c>
      <c r="L285" s="261"/>
      <c r="M285" s="262" t="s">
        <v>17</v>
      </c>
      <c r="N285" s="263" t="s">
        <v>43</v>
      </c>
      <c r="O285" s="207">
        <v>0</v>
      </c>
      <c r="P285" s="207">
        <f>O285*H285</f>
        <v>0</v>
      </c>
      <c r="Q285" s="207">
        <v>0.0028999999999999998</v>
      </c>
      <c r="R285" s="207">
        <f>Q285*H285</f>
        <v>0.052199999999999996</v>
      </c>
      <c r="S285" s="207">
        <v>0</v>
      </c>
      <c r="T285" s="208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9" t="s">
        <v>173</v>
      </c>
      <c r="AT285" s="209" t="s">
        <v>245</v>
      </c>
      <c r="AU285" s="209" t="s">
        <v>82</v>
      </c>
      <c r="AY285" s="20" t="s">
        <v>121</v>
      </c>
      <c r="BE285" s="210">
        <f>IF(N285="základní",J285,0)</f>
        <v>14796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20" t="s">
        <v>80</v>
      </c>
      <c r="BK285" s="210">
        <f>ROUND(I285*H285,2)</f>
        <v>14796</v>
      </c>
      <c r="BL285" s="20" t="s">
        <v>128</v>
      </c>
      <c r="BM285" s="209" t="s">
        <v>408</v>
      </c>
    </row>
    <row r="286" s="2" customFormat="1" ht="24.15" customHeight="1">
      <c r="A286" s="35"/>
      <c r="B286" s="36"/>
      <c r="C286" s="199" t="s">
        <v>409</v>
      </c>
      <c r="D286" s="199" t="s">
        <v>123</v>
      </c>
      <c r="E286" s="200" t="s">
        <v>410</v>
      </c>
      <c r="F286" s="201" t="s">
        <v>411</v>
      </c>
      <c r="G286" s="202" t="s">
        <v>283</v>
      </c>
      <c r="H286" s="203">
        <v>2</v>
      </c>
      <c r="I286" s="204">
        <v>306.08999999999997</v>
      </c>
      <c r="J286" s="204">
        <f>ROUND(I286*H286,2)</f>
        <v>612.17999999999995</v>
      </c>
      <c r="K286" s="201" t="s">
        <v>127</v>
      </c>
      <c r="L286" s="41"/>
      <c r="M286" s="205" t="s">
        <v>17</v>
      </c>
      <c r="N286" s="206" t="s">
        <v>43</v>
      </c>
      <c r="O286" s="207">
        <v>0.745</v>
      </c>
      <c r="P286" s="207">
        <f>O286*H286</f>
        <v>1.49</v>
      </c>
      <c r="Q286" s="207">
        <v>1.9E-06</v>
      </c>
      <c r="R286" s="207">
        <f>Q286*H286</f>
        <v>3.8E-06</v>
      </c>
      <c r="S286" s="207">
        <v>0</v>
      </c>
      <c r="T286" s="208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9" t="s">
        <v>128</v>
      </c>
      <c r="AT286" s="209" t="s">
        <v>123</v>
      </c>
      <c r="AU286" s="209" t="s">
        <v>82</v>
      </c>
      <c r="AY286" s="20" t="s">
        <v>121</v>
      </c>
      <c r="BE286" s="210">
        <f>IF(N286="základní",J286,0)</f>
        <v>612.17999999999995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20" t="s">
        <v>80</v>
      </c>
      <c r="BK286" s="210">
        <f>ROUND(I286*H286,2)</f>
        <v>612.17999999999995</v>
      </c>
      <c r="BL286" s="20" t="s">
        <v>128</v>
      </c>
      <c r="BM286" s="209" t="s">
        <v>412</v>
      </c>
    </row>
    <row r="287" s="2" customFormat="1">
      <c r="A287" s="35"/>
      <c r="B287" s="36"/>
      <c r="C287" s="37"/>
      <c r="D287" s="211" t="s">
        <v>130</v>
      </c>
      <c r="E287" s="37"/>
      <c r="F287" s="212" t="s">
        <v>413</v>
      </c>
      <c r="G287" s="37"/>
      <c r="H287" s="37"/>
      <c r="I287" s="37"/>
      <c r="J287" s="37"/>
      <c r="K287" s="37"/>
      <c r="L287" s="41"/>
      <c r="M287" s="213"/>
      <c r="N287" s="214"/>
      <c r="O287" s="80"/>
      <c r="P287" s="80"/>
      <c r="Q287" s="80"/>
      <c r="R287" s="80"/>
      <c r="S287" s="80"/>
      <c r="T287" s="81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20" t="s">
        <v>130</v>
      </c>
      <c r="AU287" s="20" t="s">
        <v>82</v>
      </c>
    </row>
    <row r="288" s="13" customFormat="1">
      <c r="A288" s="13"/>
      <c r="B288" s="215"/>
      <c r="C288" s="216"/>
      <c r="D288" s="217" t="s">
        <v>132</v>
      </c>
      <c r="E288" s="218" t="s">
        <v>17</v>
      </c>
      <c r="F288" s="219" t="s">
        <v>414</v>
      </c>
      <c r="G288" s="216"/>
      <c r="H288" s="220">
        <v>2</v>
      </c>
      <c r="I288" s="216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5" t="s">
        <v>132</v>
      </c>
      <c r="AU288" s="225" t="s">
        <v>82</v>
      </c>
      <c r="AV288" s="13" t="s">
        <v>82</v>
      </c>
      <c r="AW288" s="13" t="s">
        <v>34</v>
      </c>
      <c r="AX288" s="13" t="s">
        <v>80</v>
      </c>
      <c r="AY288" s="225" t="s">
        <v>121</v>
      </c>
    </row>
    <row r="289" s="2" customFormat="1" ht="16.5" customHeight="1">
      <c r="A289" s="35"/>
      <c r="B289" s="36"/>
      <c r="C289" s="255" t="s">
        <v>415</v>
      </c>
      <c r="D289" s="255" t="s">
        <v>245</v>
      </c>
      <c r="E289" s="256" t="s">
        <v>416</v>
      </c>
      <c r="F289" s="257" t="s">
        <v>417</v>
      </c>
      <c r="G289" s="258" t="s">
        <v>283</v>
      </c>
      <c r="H289" s="259">
        <v>2</v>
      </c>
      <c r="I289" s="260">
        <v>203.5</v>
      </c>
      <c r="J289" s="260">
        <f>ROUND(I289*H289,2)</f>
        <v>407</v>
      </c>
      <c r="K289" s="257" t="s">
        <v>17</v>
      </c>
      <c r="L289" s="261"/>
      <c r="M289" s="262" t="s">
        <v>17</v>
      </c>
      <c r="N289" s="263" t="s">
        <v>43</v>
      </c>
      <c r="O289" s="207">
        <v>0</v>
      </c>
      <c r="P289" s="207">
        <f>O289*H289</f>
        <v>0</v>
      </c>
      <c r="Q289" s="207">
        <v>0</v>
      </c>
      <c r="R289" s="207">
        <f>Q289*H289</f>
        <v>0</v>
      </c>
      <c r="S289" s="207">
        <v>0</v>
      </c>
      <c r="T289" s="208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9" t="s">
        <v>173</v>
      </c>
      <c r="AT289" s="209" t="s">
        <v>245</v>
      </c>
      <c r="AU289" s="209" t="s">
        <v>82</v>
      </c>
      <c r="AY289" s="20" t="s">
        <v>121</v>
      </c>
      <c r="BE289" s="210">
        <f>IF(N289="základní",J289,0)</f>
        <v>407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20" t="s">
        <v>80</v>
      </c>
      <c r="BK289" s="210">
        <f>ROUND(I289*H289,2)</f>
        <v>407</v>
      </c>
      <c r="BL289" s="20" t="s">
        <v>128</v>
      </c>
      <c r="BM289" s="209" t="s">
        <v>418</v>
      </c>
    </row>
    <row r="290" s="13" customFormat="1">
      <c r="A290" s="13"/>
      <c r="B290" s="215"/>
      <c r="C290" s="216"/>
      <c r="D290" s="217" t="s">
        <v>132</v>
      </c>
      <c r="E290" s="218" t="s">
        <v>17</v>
      </c>
      <c r="F290" s="219" t="s">
        <v>419</v>
      </c>
      <c r="G290" s="216"/>
      <c r="H290" s="220">
        <v>2</v>
      </c>
      <c r="I290" s="216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25" t="s">
        <v>132</v>
      </c>
      <c r="AU290" s="225" t="s">
        <v>82</v>
      </c>
      <c r="AV290" s="13" t="s">
        <v>82</v>
      </c>
      <c r="AW290" s="13" t="s">
        <v>34</v>
      </c>
      <c r="AX290" s="13" t="s">
        <v>80</v>
      </c>
      <c r="AY290" s="225" t="s">
        <v>121</v>
      </c>
    </row>
    <row r="291" s="12" customFormat="1" ht="22.8" customHeight="1">
      <c r="A291" s="12"/>
      <c r="B291" s="184"/>
      <c r="C291" s="185"/>
      <c r="D291" s="186" t="s">
        <v>71</v>
      </c>
      <c r="E291" s="197" t="s">
        <v>179</v>
      </c>
      <c r="F291" s="197" t="s">
        <v>420</v>
      </c>
      <c r="G291" s="185"/>
      <c r="H291" s="185"/>
      <c r="I291" s="185"/>
      <c r="J291" s="198">
        <f>BK291</f>
        <v>237320.87999999995</v>
      </c>
      <c r="K291" s="185"/>
      <c r="L291" s="189"/>
      <c r="M291" s="190"/>
      <c r="N291" s="191"/>
      <c r="O291" s="191"/>
      <c r="P291" s="192">
        <f>P292+SUM(P293:P382)</f>
        <v>112.06001999999999</v>
      </c>
      <c r="Q291" s="191"/>
      <c r="R291" s="192">
        <f>R292+SUM(R293:R382)</f>
        <v>39.520139700999991</v>
      </c>
      <c r="S291" s="191"/>
      <c r="T291" s="193">
        <f>T292+SUM(T293:T382)</f>
        <v>0.32800000000000001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94" t="s">
        <v>80</v>
      </c>
      <c r="AT291" s="195" t="s">
        <v>71</v>
      </c>
      <c r="AU291" s="195" t="s">
        <v>80</v>
      </c>
      <c r="AY291" s="194" t="s">
        <v>121</v>
      </c>
      <c r="BK291" s="196">
        <f>BK292+SUM(BK293:BK382)</f>
        <v>237320.87999999995</v>
      </c>
    </row>
    <row r="292" s="2" customFormat="1" ht="16.5" customHeight="1">
      <c r="A292" s="35"/>
      <c r="B292" s="36"/>
      <c r="C292" s="199" t="s">
        <v>421</v>
      </c>
      <c r="D292" s="199" t="s">
        <v>123</v>
      </c>
      <c r="E292" s="200" t="s">
        <v>422</v>
      </c>
      <c r="F292" s="201" t="s">
        <v>423</v>
      </c>
      <c r="G292" s="202" t="s">
        <v>283</v>
      </c>
      <c r="H292" s="203">
        <v>4</v>
      </c>
      <c r="I292" s="204">
        <v>277.63</v>
      </c>
      <c r="J292" s="204">
        <f>ROUND(I292*H292,2)</f>
        <v>1110.52</v>
      </c>
      <c r="K292" s="201" t="s">
        <v>127</v>
      </c>
      <c r="L292" s="41"/>
      <c r="M292" s="205" t="s">
        <v>17</v>
      </c>
      <c r="N292" s="206" t="s">
        <v>43</v>
      </c>
      <c r="O292" s="207">
        <v>0.20000000000000001</v>
      </c>
      <c r="P292" s="207">
        <f>O292*H292</f>
        <v>0.80000000000000004</v>
      </c>
      <c r="Q292" s="207">
        <v>0.00069999999999999999</v>
      </c>
      <c r="R292" s="207">
        <f>Q292*H292</f>
        <v>0.0028</v>
      </c>
      <c r="S292" s="207">
        <v>0</v>
      </c>
      <c r="T292" s="208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9" t="s">
        <v>128</v>
      </c>
      <c r="AT292" s="209" t="s">
        <v>123</v>
      </c>
      <c r="AU292" s="209" t="s">
        <v>82</v>
      </c>
      <c r="AY292" s="20" t="s">
        <v>121</v>
      </c>
      <c r="BE292" s="210">
        <f>IF(N292="základní",J292,0)</f>
        <v>1110.52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20" t="s">
        <v>80</v>
      </c>
      <c r="BK292" s="210">
        <f>ROUND(I292*H292,2)</f>
        <v>1110.52</v>
      </c>
      <c r="BL292" s="20" t="s">
        <v>128</v>
      </c>
      <c r="BM292" s="209" t="s">
        <v>424</v>
      </c>
    </row>
    <row r="293" s="2" customFormat="1">
      <c r="A293" s="35"/>
      <c r="B293" s="36"/>
      <c r="C293" s="37"/>
      <c r="D293" s="211" t="s">
        <v>130</v>
      </c>
      <c r="E293" s="37"/>
      <c r="F293" s="212" t="s">
        <v>425</v>
      </c>
      <c r="G293" s="37"/>
      <c r="H293" s="37"/>
      <c r="I293" s="37"/>
      <c r="J293" s="37"/>
      <c r="K293" s="37"/>
      <c r="L293" s="41"/>
      <c r="M293" s="213"/>
      <c r="N293" s="214"/>
      <c r="O293" s="80"/>
      <c r="P293" s="80"/>
      <c r="Q293" s="80"/>
      <c r="R293" s="80"/>
      <c r="S293" s="80"/>
      <c r="T293" s="81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20" t="s">
        <v>130</v>
      </c>
      <c r="AU293" s="20" t="s">
        <v>82</v>
      </c>
    </row>
    <row r="294" s="14" customFormat="1">
      <c r="A294" s="14"/>
      <c r="B294" s="226"/>
      <c r="C294" s="227"/>
      <c r="D294" s="217" t="s">
        <v>132</v>
      </c>
      <c r="E294" s="228" t="s">
        <v>17</v>
      </c>
      <c r="F294" s="229" t="s">
        <v>138</v>
      </c>
      <c r="G294" s="227"/>
      <c r="H294" s="228" t="s">
        <v>17</v>
      </c>
      <c r="I294" s="227"/>
      <c r="J294" s="227"/>
      <c r="K294" s="227"/>
      <c r="L294" s="230"/>
      <c r="M294" s="231"/>
      <c r="N294" s="232"/>
      <c r="O294" s="232"/>
      <c r="P294" s="232"/>
      <c r="Q294" s="232"/>
      <c r="R294" s="232"/>
      <c r="S294" s="232"/>
      <c r="T294" s="23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4" t="s">
        <v>132</v>
      </c>
      <c r="AU294" s="234" t="s">
        <v>82</v>
      </c>
      <c r="AV294" s="14" t="s">
        <v>80</v>
      </c>
      <c r="AW294" s="14" t="s">
        <v>34</v>
      </c>
      <c r="AX294" s="14" t="s">
        <v>72</v>
      </c>
      <c r="AY294" s="234" t="s">
        <v>121</v>
      </c>
    </row>
    <row r="295" s="13" customFormat="1">
      <c r="A295" s="13"/>
      <c r="B295" s="215"/>
      <c r="C295" s="216"/>
      <c r="D295" s="217" t="s">
        <v>132</v>
      </c>
      <c r="E295" s="218" t="s">
        <v>17</v>
      </c>
      <c r="F295" s="219" t="s">
        <v>426</v>
      </c>
      <c r="G295" s="216"/>
      <c r="H295" s="220">
        <v>4</v>
      </c>
      <c r="I295" s="216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5" t="s">
        <v>132</v>
      </c>
      <c r="AU295" s="225" t="s">
        <v>82</v>
      </c>
      <c r="AV295" s="13" t="s">
        <v>82</v>
      </c>
      <c r="AW295" s="13" t="s">
        <v>34</v>
      </c>
      <c r="AX295" s="13" t="s">
        <v>80</v>
      </c>
      <c r="AY295" s="225" t="s">
        <v>121</v>
      </c>
    </row>
    <row r="296" s="2" customFormat="1" ht="16.5" customHeight="1">
      <c r="A296" s="35"/>
      <c r="B296" s="36"/>
      <c r="C296" s="199" t="s">
        <v>427</v>
      </c>
      <c r="D296" s="199" t="s">
        <v>123</v>
      </c>
      <c r="E296" s="200" t="s">
        <v>428</v>
      </c>
      <c r="F296" s="201" t="s">
        <v>429</v>
      </c>
      <c r="G296" s="202" t="s">
        <v>283</v>
      </c>
      <c r="H296" s="203">
        <v>2</v>
      </c>
      <c r="I296" s="204">
        <v>361.56999999999999</v>
      </c>
      <c r="J296" s="204">
        <f>ROUND(I296*H296,2)</f>
        <v>723.13999999999999</v>
      </c>
      <c r="K296" s="201" t="s">
        <v>127</v>
      </c>
      <c r="L296" s="41"/>
      <c r="M296" s="205" t="s">
        <v>17</v>
      </c>
      <c r="N296" s="206" t="s">
        <v>43</v>
      </c>
      <c r="O296" s="207">
        <v>0.41599999999999998</v>
      </c>
      <c r="P296" s="207">
        <f>O296*H296</f>
        <v>0.83199999999999996</v>
      </c>
      <c r="Q296" s="207">
        <v>0.109405</v>
      </c>
      <c r="R296" s="207">
        <f>Q296*H296</f>
        <v>0.21881</v>
      </c>
      <c r="S296" s="207">
        <v>0</v>
      </c>
      <c r="T296" s="208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9" t="s">
        <v>128</v>
      </c>
      <c r="AT296" s="209" t="s">
        <v>123</v>
      </c>
      <c r="AU296" s="209" t="s">
        <v>82</v>
      </c>
      <c r="AY296" s="20" t="s">
        <v>121</v>
      </c>
      <c r="BE296" s="210">
        <f>IF(N296="základní",J296,0)</f>
        <v>723.13999999999999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20" t="s">
        <v>80</v>
      </c>
      <c r="BK296" s="210">
        <f>ROUND(I296*H296,2)</f>
        <v>723.13999999999999</v>
      </c>
      <c r="BL296" s="20" t="s">
        <v>128</v>
      </c>
      <c r="BM296" s="209" t="s">
        <v>430</v>
      </c>
    </row>
    <row r="297" s="2" customFormat="1">
      <c r="A297" s="35"/>
      <c r="B297" s="36"/>
      <c r="C297" s="37"/>
      <c r="D297" s="211" t="s">
        <v>130</v>
      </c>
      <c r="E297" s="37"/>
      <c r="F297" s="212" t="s">
        <v>431</v>
      </c>
      <c r="G297" s="37"/>
      <c r="H297" s="37"/>
      <c r="I297" s="37"/>
      <c r="J297" s="37"/>
      <c r="K297" s="37"/>
      <c r="L297" s="41"/>
      <c r="M297" s="213"/>
      <c r="N297" s="214"/>
      <c r="O297" s="80"/>
      <c r="P297" s="80"/>
      <c r="Q297" s="80"/>
      <c r="R297" s="80"/>
      <c r="S297" s="80"/>
      <c r="T297" s="81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20" t="s">
        <v>130</v>
      </c>
      <c r="AU297" s="20" t="s">
        <v>82</v>
      </c>
    </row>
    <row r="298" s="13" customFormat="1">
      <c r="A298" s="13"/>
      <c r="B298" s="215"/>
      <c r="C298" s="216"/>
      <c r="D298" s="217" t="s">
        <v>132</v>
      </c>
      <c r="E298" s="218" t="s">
        <v>17</v>
      </c>
      <c r="F298" s="219" t="s">
        <v>432</v>
      </c>
      <c r="G298" s="216"/>
      <c r="H298" s="220">
        <v>2</v>
      </c>
      <c r="I298" s="216"/>
      <c r="J298" s="216"/>
      <c r="K298" s="216"/>
      <c r="L298" s="221"/>
      <c r="M298" s="222"/>
      <c r="N298" s="223"/>
      <c r="O298" s="223"/>
      <c r="P298" s="223"/>
      <c r="Q298" s="223"/>
      <c r="R298" s="223"/>
      <c r="S298" s="223"/>
      <c r="T298" s="22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25" t="s">
        <v>132</v>
      </c>
      <c r="AU298" s="225" t="s">
        <v>82</v>
      </c>
      <c r="AV298" s="13" t="s">
        <v>82</v>
      </c>
      <c r="AW298" s="13" t="s">
        <v>34</v>
      </c>
      <c r="AX298" s="13" t="s">
        <v>80</v>
      </c>
      <c r="AY298" s="225" t="s">
        <v>121</v>
      </c>
    </row>
    <row r="299" s="2" customFormat="1" ht="16.5" customHeight="1">
      <c r="A299" s="35"/>
      <c r="B299" s="36"/>
      <c r="C299" s="199" t="s">
        <v>433</v>
      </c>
      <c r="D299" s="199" t="s">
        <v>123</v>
      </c>
      <c r="E299" s="200" t="s">
        <v>434</v>
      </c>
      <c r="F299" s="201" t="s">
        <v>435</v>
      </c>
      <c r="G299" s="202" t="s">
        <v>169</v>
      </c>
      <c r="H299" s="203">
        <v>66</v>
      </c>
      <c r="I299" s="204">
        <v>13.199999999999999</v>
      </c>
      <c r="J299" s="204">
        <f>ROUND(I299*H299,2)</f>
        <v>871.20000000000005</v>
      </c>
      <c r="K299" s="201" t="s">
        <v>127</v>
      </c>
      <c r="L299" s="41"/>
      <c r="M299" s="205" t="s">
        <v>17</v>
      </c>
      <c r="N299" s="206" t="s">
        <v>43</v>
      </c>
      <c r="O299" s="207">
        <v>0.0030000000000000001</v>
      </c>
      <c r="P299" s="207">
        <f>O299*H299</f>
        <v>0.19800000000000001</v>
      </c>
      <c r="Q299" s="207">
        <v>0.00012999999999999999</v>
      </c>
      <c r="R299" s="207">
        <f>Q299*H299</f>
        <v>0.0085799999999999991</v>
      </c>
      <c r="S299" s="207">
        <v>0</v>
      </c>
      <c r="T299" s="208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9" t="s">
        <v>128</v>
      </c>
      <c r="AT299" s="209" t="s">
        <v>123</v>
      </c>
      <c r="AU299" s="209" t="s">
        <v>82</v>
      </c>
      <c r="AY299" s="20" t="s">
        <v>121</v>
      </c>
      <c r="BE299" s="210">
        <f>IF(N299="základní",J299,0)</f>
        <v>871.20000000000005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20" t="s">
        <v>80</v>
      </c>
      <c r="BK299" s="210">
        <f>ROUND(I299*H299,2)</f>
        <v>871.20000000000005</v>
      </c>
      <c r="BL299" s="20" t="s">
        <v>128</v>
      </c>
      <c r="BM299" s="209" t="s">
        <v>436</v>
      </c>
    </row>
    <row r="300" s="2" customFormat="1">
      <c r="A300" s="35"/>
      <c r="B300" s="36"/>
      <c r="C300" s="37"/>
      <c r="D300" s="211" t="s">
        <v>130</v>
      </c>
      <c r="E300" s="37"/>
      <c r="F300" s="212" t="s">
        <v>437</v>
      </c>
      <c r="G300" s="37"/>
      <c r="H300" s="37"/>
      <c r="I300" s="37"/>
      <c r="J300" s="37"/>
      <c r="K300" s="37"/>
      <c r="L300" s="41"/>
      <c r="M300" s="213"/>
      <c r="N300" s="214"/>
      <c r="O300" s="80"/>
      <c r="P300" s="80"/>
      <c r="Q300" s="80"/>
      <c r="R300" s="80"/>
      <c r="S300" s="80"/>
      <c r="T300" s="81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20" t="s">
        <v>130</v>
      </c>
      <c r="AU300" s="20" t="s">
        <v>82</v>
      </c>
    </row>
    <row r="301" s="13" customFormat="1">
      <c r="A301" s="13"/>
      <c r="B301" s="215"/>
      <c r="C301" s="216"/>
      <c r="D301" s="217" t="s">
        <v>132</v>
      </c>
      <c r="E301" s="218" t="s">
        <v>17</v>
      </c>
      <c r="F301" s="219" t="s">
        <v>438</v>
      </c>
      <c r="G301" s="216"/>
      <c r="H301" s="220">
        <v>66</v>
      </c>
      <c r="I301" s="216"/>
      <c r="J301" s="216"/>
      <c r="K301" s="216"/>
      <c r="L301" s="221"/>
      <c r="M301" s="222"/>
      <c r="N301" s="223"/>
      <c r="O301" s="223"/>
      <c r="P301" s="223"/>
      <c r="Q301" s="223"/>
      <c r="R301" s="223"/>
      <c r="S301" s="223"/>
      <c r="T301" s="22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25" t="s">
        <v>132</v>
      </c>
      <c r="AU301" s="225" t="s">
        <v>82</v>
      </c>
      <c r="AV301" s="13" t="s">
        <v>82</v>
      </c>
      <c r="AW301" s="13" t="s">
        <v>34</v>
      </c>
      <c r="AX301" s="13" t="s">
        <v>80</v>
      </c>
      <c r="AY301" s="225" t="s">
        <v>121</v>
      </c>
    </row>
    <row r="302" s="2" customFormat="1" ht="21.75" customHeight="1">
      <c r="A302" s="35"/>
      <c r="B302" s="36"/>
      <c r="C302" s="199" t="s">
        <v>439</v>
      </c>
      <c r="D302" s="199" t="s">
        <v>123</v>
      </c>
      <c r="E302" s="200" t="s">
        <v>440</v>
      </c>
      <c r="F302" s="201" t="s">
        <v>441</v>
      </c>
      <c r="G302" s="202" t="s">
        <v>169</v>
      </c>
      <c r="H302" s="203">
        <v>11</v>
      </c>
      <c r="I302" s="204">
        <v>7.4800000000000004</v>
      </c>
      <c r="J302" s="204">
        <f>ROUND(I302*H302,2)</f>
        <v>82.280000000000001</v>
      </c>
      <c r="K302" s="201" t="s">
        <v>127</v>
      </c>
      <c r="L302" s="41"/>
      <c r="M302" s="205" t="s">
        <v>17</v>
      </c>
      <c r="N302" s="206" t="s">
        <v>43</v>
      </c>
      <c r="O302" s="207">
        <v>0.0030000000000000001</v>
      </c>
      <c r="P302" s="207">
        <f>O302*H302</f>
        <v>0.033000000000000002</v>
      </c>
      <c r="Q302" s="207">
        <v>6.0000000000000002E-05</v>
      </c>
      <c r="R302" s="207">
        <f>Q302*H302</f>
        <v>0.00066</v>
      </c>
      <c r="S302" s="207">
        <v>0</v>
      </c>
      <c r="T302" s="208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9" t="s">
        <v>128</v>
      </c>
      <c r="AT302" s="209" t="s">
        <v>123</v>
      </c>
      <c r="AU302" s="209" t="s">
        <v>82</v>
      </c>
      <c r="AY302" s="20" t="s">
        <v>121</v>
      </c>
      <c r="BE302" s="210">
        <f>IF(N302="základní",J302,0)</f>
        <v>82.280000000000001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20" t="s">
        <v>80</v>
      </c>
      <c r="BK302" s="210">
        <f>ROUND(I302*H302,2)</f>
        <v>82.280000000000001</v>
      </c>
      <c r="BL302" s="20" t="s">
        <v>128</v>
      </c>
      <c r="BM302" s="209" t="s">
        <v>442</v>
      </c>
    </row>
    <row r="303" s="2" customFormat="1">
      <c r="A303" s="35"/>
      <c r="B303" s="36"/>
      <c r="C303" s="37"/>
      <c r="D303" s="211" t="s">
        <v>130</v>
      </c>
      <c r="E303" s="37"/>
      <c r="F303" s="212" t="s">
        <v>443</v>
      </c>
      <c r="G303" s="37"/>
      <c r="H303" s="37"/>
      <c r="I303" s="37"/>
      <c r="J303" s="37"/>
      <c r="K303" s="37"/>
      <c r="L303" s="41"/>
      <c r="M303" s="213"/>
      <c r="N303" s="214"/>
      <c r="O303" s="80"/>
      <c r="P303" s="80"/>
      <c r="Q303" s="80"/>
      <c r="R303" s="80"/>
      <c r="S303" s="80"/>
      <c r="T303" s="81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20" t="s">
        <v>130</v>
      </c>
      <c r="AU303" s="20" t="s">
        <v>82</v>
      </c>
    </row>
    <row r="304" s="13" customFormat="1">
      <c r="A304" s="13"/>
      <c r="B304" s="215"/>
      <c r="C304" s="216"/>
      <c r="D304" s="217" t="s">
        <v>132</v>
      </c>
      <c r="E304" s="218" t="s">
        <v>17</v>
      </c>
      <c r="F304" s="219" t="s">
        <v>444</v>
      </c>
      <c r="G304" s="216"/>
      <c r="H304" s="220">
        <v>11</v>
      </c>
      <c r="I304" s="216"/>
      <c r="J304" s="216"/>
      <c r="K304" s="216"/>
      <c r="L304" s="221"/>
      <c r="M304" s="222"/>
      <c r="N304" s="223"/>
      <c r="O304" s="223"/>
      <c r="P304" s="223"/>
      <c r="Q304" s="223"/>
      <c r="R304" s="223"/>
      <c r="S304" s="223"/>
      <c r="T304" s="22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5" t="s">
        <v>132</v>
      </c>
      <c r="AU304" s="225" t="s">
        <v>82</v>
      </c>
      <c r="AV304" s="13" t="s">
        <v>82</v>
      </c>
      <c r="AW304" s="13" t="s">
        <v>34</v>
      </c>
      <c r="AX304" s="13" t="s">
        <v>80</v>
      </c>
      <c r="AY304" s="225" t="s">
        <v>121</v>
      </c>
    </row>
    <row r="305" s="2" customFormat="1" ht="21.75" customHeight="1">
      <c r="A305" s="35"/>
      <c r="B305" s="36"/>
      <c r="C305" s="199" t="s">
        <v>445</v>
      </c>
      <c r="D305" s="199" t="s">
        <v>123</v>
      </c>
      <c r="E305" s="200" t="s">
        <v>446</v>
      </c>
      <c r="F305" s="201" t="s">
        <v>447</v>
      </c>
      <c r="G305" s="202" t="s">
        <v>169</v>
      </c>
      <c r="H305" s="203">
        <v>66</v>
      </c>
      <c r="I305" s="204">
        <v>49.5</v>
      </c>
      <c r="J305" s="204">
        <f>ROUND(I305*H305,2)</f>
        <v>3267</v>
      </c>
      <c r="K305" s="201" t="s">
        <v>127</v>
      </c>
      <c r="L305" s="41"/>
      <c r="M305" s="205" t="s">
        <v>17</v>
      </c>
      <c r="N305" s="206" t="s">
        <v>43</v>
      </c>
      <c r="O305" s="207">
        <v>0.0030000000000000001</v>
      </c>
      <c r="P305" s="207">
        <f>O305*H305</f>
        <v>0.19800000000000001</v>
      </c>
      <c r="Q305" s="207">
        <v>0.00033</v>
      </c>
      <c r="R305" s="207">
        <f>Q305*H305</f>
        <v>0.021780000000000001</v>
      </c>
      <c r="S305" s="207">
        <v>0</v>
      </c>
      <c r="T305" s="208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9" t="s">
        <v>128</v>
      </c>
      <c r="AT305" s="209" t="s">
        <v>123</v>
      </c>
      <c r="AU305" s="209" t="s">
        <v>82</v>
      </c>
      <c r="AY305" s="20" t="s">
        <v>121</v>
      </c>
      <c r="BE305" s="210">
        <f>IF(N305="základní",J305,0)</f>
        <v>3267</v>
      </c>
      <c r="BF305" s="210">
        <f>IF(N305="snížená",J305,0)</f>
        <v>0</v>
      </c>
      <c r="BG305" s="210">
        <f>IF(N305="zákl. přenesená",J305,0)</f>
        <v>0</v>
      </c>
      <c r="BH305" s="210">
        <f>IF(N305="sníž. přenesená",J305,0)</f>
        <v>0</v>
      </c>
      <c r="BI305" s="210">
        <f>IF(N305="nulová",J305,0)</f>
        <v>0</v>
      </c>
      <c r="BJ305" s="20" t="s">
        <v>80</v>
      </c>
      <c r="BK305" s="210">
        <f>ROUND(I305*H305,2)</f>
        <v>3267</v>
      </c>
      <c r="BL305" s="20" t="s">
        <v>128</v>
      </c>
      <c r="BM305" s="209" t="s">
        <v>448</v>
      </c>
    </row>
    <row r="306" s="2" customFormat="1">
      <c r="A306" s="35"/>
      <c r="B306" s="36"/>
      <c r="C306" s="37"/>
      <c r="D306" s="211" t="s">
        <v>130</v>
      </c>
      <c r="E306" s="37"/>
      <c r="F306" s="212" t="s">
        <v>449</v>
      </c>
      <c r="G306" s="37"/>
      <c r="H306" s="37"/>
      <c r="I306" s="37"/>
      <c r="J306" s="37"/>
      <c r="K306" s="37"/>
      <c r="L306" s="41"/>
      <c r="M306" s="213"/>
      <c r="N306" s="214"/>
      <c r="O306" s="80"/>
      <c r="P306" s="80"/>
      <c r="Q306" s="80"/>
      <c r="R306" s="80"/>
      <c r="S306" s="80"/>
      <c r="T306" s="81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20" t="s">
        <v>130</v>
      </c>
      <c r="AU306" s="20" t="s">
        <v>82</v>
      </c>
    </row>
    <row r="307" s="13" customFormat="1">
      <c r="A307" s="13"/>
      <c r="B307" s="215"/>
      <c r="C307" s="216"/>
      <c r="D307" s="217" t="s">
        <v>132</v>
      </c>
      <c r="E307" s="218" t="s">
        <v>17</v>
      </c>
      <c r="F307" s="219" t="s">
        <v>438</v>
      </c>
      <c r="G307" s="216"/>
      <c r="H307" s="220">
        <v>66</v>
      </c>
      <c r="I307" s="216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5" t="s">
        <v>132</v>
      </c>
      <c r="AU307" s="225" t="s">
        <v>82</v>
      </c>
      <c r="AV307" s="13" t="s">
        <v>82</v>
      </c>
      <c r="AW307" s="13" t="s">
        <v>34</v>
      </c>
      <c r="AX307" s="13" t="s">
        <v>80</v>
      </c>
      <c r="AY307" s="225" t="s">
        <v>121</v>
      </c>
    </row>
    <row r="308" s="2" customFormat="1" ht="21.75" customHeight="1">
      <c r="A308" s="35"/>
      <c r="B308" s="36"/>
      <c r="C308" s="199" t="s">
        <v>450</v>
      </c>
      <c r="D308" s="199" t="s">
        <v>123</v>
      </c>
      <c r="E308" s="200" t="s">
        <v>451</v>
      </c>
      <c r="F308" s="201" t="s">
        <v>452</v>
      </c>
      <c r="G308" s="202" t="s">
        <v>169</v>
      </c>
      <c r="H308" s="203">
        <v>11</v>
      </c>
      <c r="I308" s="204">
        <v>18.300000000000001</v>
      </c>
      <c r="J308" s="204">
        <f>ROUND(I308*H308,2)</f>
        <v>201.30000000000001</v>
      </c>
      <c r="K308" s="201" t="s">
        <v>127</v>
      </c>
      <c r="L308" s="41"/>
      <c r="M308" s="205" t="s">
        <v>17</v>
      </c>
      <c r="N308" s="206" t="s">
        <v>43</v>
      </c>
      <c r="O308" s="207">
        <v>0.0030000000000000001</v>
      </c>
      <c r="P308" s="207">
        <f>O308*H308</f>
        <v>0.033000000000000002</v>
      </c>
      <c r="Q308" s="207">
        <v>0.00011</v>
      </c>
      <c r="R308" s="207">
        <f>Q308*H308</f>
        <v>0.0012100000000000001</v>
      </c>
      <c r="S308" s="207">
        <v>0</v>
      </c>
      <c r="T308" s="208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9" t="s">
        <v>128</v>
      </c>
      <c r="AT308" s="209" t="s">
        <v>123</v>
      </c>
      <c r="AU308" s="209" t="s">
        <v>82</v>
      </c>
      <c r="AY308" s="20" t="s">
        <v>121</v>
      </c>
      <c r="BE308" s="210">
        <f>IF(N308="základní",J308,0)</f>
        <v>201.30000000000001</v>
      </c>
      <c r="BF308" s="210">
        <f>IF(N308="snížená",J308,0)</f>
        <v>0</v>
      </c>
      <c r="BG308" s="210">
        <f>IF(N308="zákl. přenesená",J308,0)</f>
        <v>0</v>
      </c>
      <c r="BH308" s="210">
        <f>IF(N308="sníž. přenesená",J308,0)</f>
        <v>0</v>
      </c>
      <c r="BI308" s="210">
        <f>IF(N308="nulová",J308,0)</f>
        <v>0</v>
      </c>
      <c r="BJ308" s="20" t="s">
        <v>80</v>
      </c>
      <c r="BK308" s="210">
        <f>ROUND(I308*H308,2)</f>
        <v>201.30000000000001</v>
      </c>
      <c r="BL308" s="20" t="s">
        <v>128</v>
      </c>
      <c r="BM308" s="209" t="s">
        <v>453</v>
      </c>
    </row>
    <row r="309" s="2" customFormat="1">
      <c r="A309" s="35"/>
      <c r="B309" s="36"/>
      <c r="C309" s="37"/>
      <c r="D309" s="211" t="s">
        <v>130</v>
      </c>
      <c r="E309" s="37"/>
      <c r="F309" s="212" t="s">
        <v>454</v>
      </c>
      <c r="G309" s="37"/>
      <c r="H309" s="37"/>
      <c r="I309" s="37"/>
      <c r="J309" s="37"/>
      <c r="K309" s="37"/>
      <c r="L309" s="41"/>
      <c r="M309" s="213"/>
      <c r="N309" s="214"/>
      <c r="O309" s="80"/>
      <c r="P309" s="80"/>
      <c r="Q309" s="80"/>
      <c r="R309" s="80"/>
      <c r="S309" s="80"/>
      <c r="T309" s="81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20" t="s">
        <v>130</v>
      </c>
      <c r="AU309" s="20" t="s">
        <v>82</v>
      </c>
    </row>
    <row r="310" s="13" customFormat="1">
      <c r="A310" s="13"/>
      <c r="B310" s="215"/>
      <c r="C310" s="216"/>
      <c r="D310" s="217" t="s">
        <v>132</v>
      </c>
      <c r="E310" s="218" t="s">
        <v>17</v>
      </c>
      <c r="F310" s="219" t="s">
        <v>455</v>
      </c>
      <c r="G310" s="216"/>
      <c r="H310" s="220">
        <v>11</v>
      </c>
      <c r="I310" s="216"/>
      <c r="J310" s="216"/>
      <c r="K310" s="216"/>
      <c r="L310" s="221"/>
      <c r="M310" s="222"/>
      <c r="N310" s="223"/>
      <c r="O310" s="223"/>
      <c r="P310" s="223"/>
      <c r="Q310" s="223"/>
      <c r="R310" s="223"/>
      <c r="S310" s="223"/>
      <c r="T310" s="22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5" t="s">
        <v>132</v>
      </c>
      <c r="AU310" s="225" t="s">
        <v>82</v>
      </c>
      <c r="AV310" s="13" t="s">
        <v>82</v>
      </c>
      <c r="AW310" s="13" t="s">
        <v>34</v>
      </c>
      <c r="AX310" s="13" t="s">
        <v>80</v>
      </c>
      <c r="AY310" s="225" t="s">
        <v>121</v>
      </c>
    </row>
    <row r="311" s="2" customFormat="1" ht="24.15" customHeight="1">
      <c r="A311" s="35"/>
      <c r="B311" s="36"/>
      <c r="C311" s="199" t="s">
        <v>456</v>
      </c>
      <c r="D311" s="199" t="s">
        <v>123</v>
      </c>
      <c r="E311" s="200" t="s">
        <v>457</v>
      </c>
      <c r="F311" s="201" t="s">
        <v>458</v>
      </c>
      <c r="G311" s="202" t="s">
        <v>169</v>
      </c>
      <c r="H311" s="203">
        <v>77</v>
      </c>
      <c r="I311" s="204">
        <v>7.3099999999999996</v>
      </c>
      <c r="J311" s="204">
        <f>ROUND(I311*H311,2)</f>
        <v>562.87</v>
      </c>
      <c r="K311" s="201" t="s">
        <v>127</v>
      </c>
      <c r="L311" s="41"/>
      <c r="M311" s="205" t="s">
        <v>17</v>
      </c>
      <c r="N311" s="206" t="s">
        <v>43</v>
      </c>
      <c r="O311" s="207">
        <v>0.016</v>
      </c>
      <c r="P311" s="207">
        <f>O311*H311</f>
        <v>1.232</v>
      </c>
      <c r="Q311" s="207">
        <v>0</v>
      </c>
      <c r="R311" s="207">
        <f>Q311*H311</f>
        <v>0</v>
      </c>
      <c r="S311" s="207">
        <v>0</v>
      </c>
      <c r="T311" s="208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9" t="s">
        <v>128</v>
      </c>
      <c r="AT311" s="209" t="s">
        <v>123</v>
      </c>
      <c r="AU311" s="209" t="s">
        <v>82</v>
      </c>
      <c r="AY311" s="20" t="s">
        <v>121</v>
      </c>
      <c r="BE311" s="210">
        <f>IF(N311="základní",J311,0)</f>
        <v>562.87</v>
      </c>
      <c r="BF311" s="210">
        <f>IF(N311="snížená",J311,0)</f>
        <v>0</v>
      </c>
      <c r="BG311" s="210">
        <f>IF(N311="zákl. přenesená",J311,0)</f>
        <v>0</v>
      </c>
      <c r="BH311" s="210">
        <f>IF(N311="sníž. přenesená",J311,0)</f>
        <v>0</v>
      </c>
      <c r="BI311" s="210">
        <f>IF(N311="nulová",J311,0)</f>
        <v>0</v>
      </c>
      <c r="BJ311" s="20" t="s">
        <v>80</v>
      </c>
      <c r="BK311" s="210">
        <f>ROUND(I311*H311,2)</f>
        <v>562.87</v>
      </c>
      <c r="BL311" s="20" t="s">
        <v>128</v>
      </c>
      <c r="BM311" s="209" t="s">
        <v>459</v>
      </c>
    </row>
    <row r="312" s="2" customFormat="1">
      <c r="A312" s="35"/>
      <c r="B312" s="36"/>
      <c r="C312" s="37"/>
      <c r="D312" s="211" t="s">
        <v>130</v>
      </c>
      <c r="E312" s="37"/>
      <c r="F312" s="212" t="s">
        <v>460</v>
      </c>
      <c r="G312" s="37"/>
      <c r="H312" s="37"/>
      <c r="I312" s="37"/>
      <c r="J312" s="37"/>
      <c r="K312" s="37"/>
      <c r="L312" s="41"/>
      <c r="M312" s="213"/>
      <c r="N312" s="214"/>
      <c r="O312" s="80"/>
      <c r="P312" s="80"/>
      <c r="Q312" s="80"/>
      <c r="R312" s="80"/>
      <c r="S312" s="80"/>
      <c r="T312" s="81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20" t="s">
        <v>130</v>
      </c>
      <c r="AU312" s="20" t="s">
        <v>82</v>
      </c>
    </row>
    <row r="313" s="13" customFormat="1">
      <c r="A313" s="13"/>
      <c r="B313" s="215"/>
      <c r="C313" s="216"/>
      <c r="D313" s="217" t="s">
        <v>132</v>
      </c>
      <c r="E313" s="218" t="s">
        <v>17</v>
      </c>
      <c r="F313" s="219" t="s">
        <v>455</v>
      </c>
      <c r="G313" s="216"/>
      <c r="H313" s="220">
        <v>11</v>
      </c>
      <c r="I313" s="216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5" t="s">
        <v>132</v>
      </c>
      <c r="AU313" s="225" t="s">
        <v>82</v>
      </c>
      <c r="AV313" s="13" t="s">
        <v>82</v>
      </c>
      <c r="AW313" s="13" t="s">
        <v>34</v>
      </c>
      <c r="AX313" s="13" t="s">
        <v>72</v>
      </c>
      <c r="AY313" s="225" t="s">
        <v>121</v>
      </c>
    </row>
    <row r="314" s="13" customFormat="1">
      <c r="A314" s="13"/>
      <c r="B314" s="215"/>
      <c r="C314" s="216"/>
      <c r="D314" s="217" t="s">
        <v>132</v>
      </c>
      <c r="E314" s="218" t="s">
        <v>17</v>
      </c>
      <c r="F314" s="219" t="s">
        <v>438</v>
      </c>
      <c r="G314" s="216"/>
      <c r="H314" s="220">
        <v>66</v>
      </c>
      <c r="I314" s="216"/>
      <c r="J314" s="216"/>
      <c r="K314" s="216"/>
      <c r="L314" s="221"/>
      <c r="M314" s="222"/>
      <c r="N314" s="223"/>
      <c r="O314" s="223"/>
      <c r="P314" s="223"/>
      <c r="Q314" s="223"/>
      <c r="R314" s="223"/>
      <c r="S314" s="223"/>
      <c r="T314" s="22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25" t="s">
        <v>132</v>
      </c>
      <c r="AU314" s="225" t="s">
        <v>82</v>
      </c>
      <c r="AV314" s="13" t="s">
        <v>82</v>
      </c>
      <c r="AW314" s="13" t="s">
        <v>34</v>
      </c>
      <c r="AX314" s="13" t="s">
        <v>72</v>
      </c>
      <c r="AY314" s="225" t="s">
        <v>121</v>
      </c>
    </row>
    <row r="315" s="15" customFormat="1">
      <c r="A315" s="15"/>
      <c r="B315" s="235"/>
      <c r="C315" s="236"/>
      <c r="D315" s="217" t="s">
        <v>132</v>
      </c>
      <c r="E315" s="237" t="s">
        <v>17</v>
      </c>
      <c r="F315" s="238" t="s">
        <v>147</v>
      </c>
      <c r="G315" s="236"/>
      <c r="H315" s="239">
        <v>77</v>
      </c>
      <c r="I315" s="236"/>
      <c r="J315" s="236"/>
      <c r="K315" s="236"/>
      <c r="L315" s="240"/>
      <c r="M315" s="241"/>
      <c r="N315" s="242"/>
      <c r="O315" s="242"/>
      <c r="P315" s="242"/>
      <c r="Q315" s="242"/>
      <c r="R315" s="242"/>
      <c r="S315" s="242"/>
      <c r="T315" s="243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44" t="s">
        <v>132</v>
      </c>
      <c r="AU315" s="244" t="s">
        <v>82</v>
      </c>
      <c r="AV315" s="15" t="s">
        <v>128</v>
      </c>
      <c r="AW315" s="15" t="s">
        <v>34</v>
      </c>
      <c r="AX315" s="15" t="s">
        <v>80</v>
      </c>
      <c r="AY315" s="244" t="s">
        <v>121</v>
      </c>
    </row>
    <row r="316" s="2" customFormat="1" ht="33" customHeight="1">
      <c r="A316" s="35"/>
      <c r="B316" s="36"/>
      <c r="C316" s="199" t="s">
        <v>461</v>
      </c>
      <c r="D316" s="199" t="s">
        <v>123</v>
      </c>
      <c r="E316" s="200" t="s">
        <v>462</v>
      </c>
      <c r="F316" s="201" t="s">
        <v>463</v>
      </c>
      <c r="G316" s="202" t="s">
        <v>169</v>
      </c>
      <c r="H316" s="203">
        <v>82</v>
      </c>
      <c r="I316" s="204">
        <v>298.00999999999999</v>
      </c>
      <c r="J316" s="204">
        <f>ROUND(I316*H316,2)</f>
        <v>24436.82</v>
      </c>
      <c r="K316" s="201" t="s">
        <v>127</v>
      </c>
      <c r="L316" s="41"/>
      <c r="M316" s="205" t="s">
        <v>17</v>
      </c>
      <c r="N316" s="206" t="s">
        <v>43</v>
      </c>
      <c r="O316" s="207">
        <v>0.247</v>
      </c>
      <c r="P316" s="207">
        <f>O316*H316</f>
        <v>20.254000000000001</v>
      </c>
      <c r="Q316" s="207">
        <v>0.120948</v>
      </c>
      <c r="R316" s="207">
        <f>Q316*H316</f>
        <v>9.9177359999999997</v>
      </c>
      <c r="S316" s="207">
        <v>0</v>
      </c>
      <c r="T316" s="208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9" t="s">
        <v>128</v>
      </c>
      <c r="AT316" s="209" t="s">
        <v>123</v>
      </c>
      <c r="AU316" s="209" t="s">
        <v>82</v>
      </c>
      <c r="AY316" s="20" t="s">
        <v>121</v>
      </c>
      <c r="BE316" s="210">
        <f>IF(N316="základní",J316,0)</f>
        <v>24436.82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20" t="s">
        <v>80</v>
      </c>
      <c r="BK316" s="210">
        <f>ROUND(I316*H316,2)</f>
        <v>24436.82</v>
      </c>
      <c r="BL316" s="20" t="s">
        <v>128</v>
      </c>
      <c r="BM316" s="209" t="s">
        <v>464</v>
      </c>
    </row>
    <row r="317" s="2" customFormat="1">
      <c r="A317" s="35"/>
      <c r="B317" s="36"/>
      <c r="C317" s="37"/>
      <c r="D317" s="211" t="s">
        <v>130</v>
      </c>
      <c r="E317" s="37"/>
      <c r="F317" s="212" t="s">
        <v>465</v>
      </c>
      <c r="G317" s="37"/>
      <c r="H317" s="37"/>
      <c r="I317" s="37"/>
      <c r="J317" s="37"/>
      <c r="K317" s="37"/>
      <c r="L317" s="41"/>
      <c r="M317" s="213"/>
      <c r="N317" s="214"/>
      <c r="O317" s="80"/>
      <c r="P317" s="80"/>
      <c r="Q317" s="80"/>
      <c r="R317" s="80"/>
      <c r="S317" s="80"/>
      <c r="T317" s="81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20" t="s">
        <v>130</v>
      </c>
      <c r="AU317" s="20" t="s">
        <v>82</v>
      </c>
    </row>
    <row r="318" s="14" customFormat="1">
      <c r="A318" s="14"/>
      <c r="B318" s="226"/>
      <c r="C318" s="227"/>
      <c r="D318" s="217" t="s">
        <v>132</v>
      </c>
      <c r="E318" s="228" t="s">
        <v>17</v>
      </c>
      <c r="F318" s="229" t="s">
        <v>138</v>
      </c>
      <c r="G318" s="227"/>
      <c r="H318" s="228" t="s">
        <v>17</v>
      </c>
      <c r="I318" s="227"/>
      <c r="J318" s="227"/>
      <c r="K318" s="227"/>
      <c r="L318" s="230"/>
      <c r="M318" s="231"/>
      <c r="N318" s="232"/>
      <c r="O318" s="232"/>
      <c r="P318" s="232"/>
      <c r="Q318" s="232"/>
      <c r="R318" s="232"/>
      <c r="S318" s="232"/>
      <c r="T318" s="23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34" t="s">
        <v>132</v>
      </c>
      <c r="AU318" s="234" t="s">
        <v>82</v>
      </c>
      <c r="AV318" s="14" t="s">
        <v>80</v>
      </c>
      <c r="AW318" s="14" t="s">
        <v>34</v>
      </c>
      <c r="AX318" s="14" t="s">
        <v>72</v>
      </c>
      <c r="AY318" s="234" t="s">
        <v>121</v>
      </c>
    </row>
    <row r="319" s="13" customFormat="1">
      <c r="A319" s="13"/>
      <c r="B319" s="215"/>
      <c r="C319" s="216"/>
      <c r="D319" s="217" t="s">
        <v>132</v>
      </c>
      <c r="E319" s="218" t="s">
        <v>17</v>
      </c>
      <c r="F319" s="219" t="s">
        <v>466</v>
      </c>
      <c r="G319" s="216"/>
      <c r="H319" s="220">
        <v>52</v>
      </c>
      <c r="I319" s="216"/>
      <c r="J319" s="216"/>
      <c r="K319" s="216"/>
      <c r="L319" s="221"/>
      <c r="M319" s="222"/>
      <c r="N319" s="223"/>
      <c r="O319" s="223"/>
      <c r="P319" s="223"/>
      <c r="Q319" s="223"/>
      <c r="R319" s="223"/>
      <c r="S319" s="223"/>
      <c r="T319" s="22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5" t="s">
        <v>132</v>
      </c>
      <c r="AU319" s="225" t="s">
        <v>82</v>
      </c>
      <c r="AV319" s="13" t="s">
        <v>82</v>
      </c>
      <c r="AW319" s="13" t="s">
        <v>34</v>
      </c>
      <c r="AX319" s="13" t="s">
        <v>72</v>
      </c>
      <c r="AY319" s="225" t="s">
        <v>121</v>
      </c>
    </row>
    <row r="320" s="13" customFormat="1">
      <c r="A320" s="13"/>
      <c r="B320" s="215"/>
      <c r="C320" s="216"/>
      <c r="D320" s="217" t="s">
        <v>132</v>
      </c>
      <c r="E320" s="218" t="s">
        <v>17</v>
      </c>
      <c r="F320" s="219" t="s">
        <v>467</v>
      </c>
      <c r="G320" s="216"/>
      <c r="H320" s="220">
        <v>22</v>
      </c>
      <c r="I320" s="216"/>
      <c r="J320" s="216"/>
      <c r="K320" s="216"/>
      <c r="L320" s="221"/>
      <c r="M320" s="222"/>
      <c r="N320" s="223"/>
      <c r="O320" s="223"/>
      <c r="P320" s="223"/>
      <c r="Q320" s="223"/>
      <c r="R320" s="223"/>
      <c r="S320" s="223"/>
      <c r="T320" s="22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25" t="s">
        <v>132</v>
      </c>
      <c r="AU320" s="225" t="s">
        <v>82</v>
      </c>
      <c r="AV320" s="13" t="s">
        <v>82</v>
      </c>
      <c r="AW320" s="13" t="s">
        <v>34</v>
      </c>
      <c r="AX320" s="13" t="s">
        <v>72</v>
      </c>
      <c r="AY320" s="225" t="s">
        <v>121</v>
      </c>
    </row>
    <row r="321" s="13" customFormat="1">
      <c r="A321" s="13"/>
      <c r="B321" s="215"/>
      <c r="C321" s="216"/>
      <c r="D321" s="217" t="s">
        <v>132</v>
      </c>
      <c r="E321" s="218" t="s">
        <v>17</v>
      </c>
      <c r="F321" s="219" t="s">
        <v>468</v>
      </c>
      <c r="G321" s="216"/>
      <c r="H321" s="220">
        <v>8</v>
      </c>
      <c r="I321" s="216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5" t="s">
        <v>132</v>
      </c>
      <c r="AU321" s="225" t="s">
        <v>82</v>
      </c>
      <c r="AV321" s="13" t="s">
        <v>82</v>
      </c>
      <c r="AW321" s="13" t="s">
        <v>34</v>
      </c>
      <c r="AX321" s="13" t="s">
        <v>72</v>
      </c>
      <c r="AY321" s="225" t="s">
        <v>121</v>
      </c>
    </row>
    <row r="322" s="15" customFormat="1">
      <c r="A322" s="15"/>
      <c r="B322" s="235"/>
      <c r="C322" s="236"/>
      <c r="D322" s="217" t="s">
        <v>132</v>
      </c>
      <c r="E322" s="237" t="s">
        <v>17</v>
      </c>
      <c r="F322" s="238" t="s">
        <v>147</v>
      </c>
      <c r="G322" s="236"/>
      <c r="H322" s="239">
        <v>82</v>
      </c>
      <c r="I322" s="236"/>
      <c r="J322" s="236"/>
      <c r="K322" s="236"/>
      <c r="L322" s="240"/>
      <c r="M322" s="241"/>
      <c r="N322" s="242"/>
      <c r="O322" s="242"/>
      <c r="P322" s="242"/>
      <c r="Q322" s="242"/>
      <c r="R322" s="242"/>
      <c r="S322" s="242"/>
      <c r="T322" s="24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44" t="s">
        <v>132</v>
      </c>
      <c r="AU322" s="244" t="s">
        <v>82</v>
      </c>
      <c r="AV322" s="15" t="s">
        <v>128</v>
      </c>
      <c r="AW322" s="15" t="s">
        <v>34</v>
      </c>
      <c r="AX322" s="15" t="s">
        <v>80</v>
      </c>
      <c r="AY322" s="244" t="s">
        <v>121</v>
      </c>
    </row>
    <row r="323" s="2" customFormat="1" ht="16.5" customHeight="1">
      <c r="A323" s="35"/>
      <c r="B323" s="36"/>
      <c r="C323" s="255" t="s">
        <v>469</v>
      </c>
      <c r="D323" s="255" t="s">
        <v>245</v>
      </c>
      <c r="E323" s="256" t="s">
        <v>470</v>
      </c>
      <c r="F323" s="257" t="s">
        <v>471</v>
      </c>
      <c r="G323" s="258" t="s">
        <v>169</v>
      </c>
      <c r="H323" s="259">
        <v>53.039999999999999</v>
      </c>
      <c r="I323" s="260">
        <v>232</v>
      </c>
      <c r="J323" s="260">
        <f>ROUND(I323*H323,2)</f>
        <v>12305.280000000001</v>
      </c>
      <c r="K323" s="257" t="s">
        <v>127</v>
      </c>
      <c r="L323" s="261"/>
      <c r="M323" s="262" t="s">
        <v>17</v>
      </c>
      <c r="N323" s="263" t="s">
        <v>43</v>
      </c>
      <c r="O323" s="207">
        <v>0</v>
      </c>
      <c r="P323" s="207">
        <f>O323*H323</f>
        <v>0</v>
      </c>
      <c r="Q323" s="207">
        <v>0.080000000000000002</v>
      </c>
      <c r="R323" s="207">
        <f>Q323*H323</f>
        <v>4.2431999999999999</v>
      </c>
      <c r="S323" s="207">
        <v>0</v>
      </c>
      <c r="T323" s="208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9" t="s">
        <v>173</v>
      </c>
      <c r="AT323" s="209" t="s">
        <v>245</v>
      </c>
      <c r="AU323" s="209" t="s">
        <v>82</v>
      </c>
      <c r="AY323" s="20" t="s">
        <v>121</v>
      </c>
      <c r="BE323" s="210">
        <f>IF(N323="základní",J323,0)</f>
        <v>12305.280000000001</v>
      </c>
      <c r="BF323" s="210">
        <f>IF(N323="snížená",J323,0)</f>
        <v>0</v>
      </c>
      <c r="BG323" s="210">
        <f>IF(N323="zákl. přenesená",J323,0)</f>
        <v>0</v>
      </c>
      <c r="BH323" s="210">
        <f>IF(N323="sníž. přenesená",J323,0)</f>
        <v>0</v>
      </c>
      <c r="BI323" s="210">
        <f>IF(N323="nulová",J323,0)</f>
        <v>0</v>
      </c>
      <c r="BJ323" s="20" t="s">
        <v>80</v>
      </c>
      <c r="BK323" s="210">
        <f>ROUND(I323*H323,2)</f>
        <v>12305.280000000001</v>
      </c>
      <c r="BL323" s="20" t="s">
        <v>128</v>
      </c>
      <c r="BM323" s="209" t="s">
        <v>472</v>
      </c>
    </row>
    <row r="324" s="14" customFormat="1">
      <c r="A324" s="14"/>
      <c r="B324" s="226"/>
      <c r="C324" s="227"/>
      <c r="D324" s="217" t="s">
        <v>132</v>
      </c>
      <c r="E324" s="228" t="s">
        <v>17</v>
      </c>
      <c r="F324" s="229" t="s">
        <v>138</v>
      </c>
      <c r="G324" s="227"/>
      <c r="H324" s="228" t="s">
        <v>17</v>
      </c>
      <c r="I324" s="227"/>
      <c r="J324" s="227"/>
      <c r="K324" s="227"/>
      <c r="L324" s="230"/>
      <c r="M324" s="231"/>
      <c r="N324" s="232"/>
      <c r="O324" s="232"/>
      <c r="P324" s="232"/>
      <c r="Q324" s="232"/>
      <c r="R324" s="232"/>
      <c r="S324" s="232"/>
      <c r="T324" s="23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34" t="s">
        <v>132</v>
      </c>
      <c r="AU324" s="234" t="s">
        <v>82</v>
      </c>
      <c r="AV324" s="14" t="s">
        <v>80</v>
      </c>
      <c r="AW324" s="14" t="s">
        <v>34</v>
      </c>
      <c r="AX324" s="14" t="s">
        <v>72</v>
      </c>
      <c r="AY324" s="234" t="s">
        <v>121</v>
      </c>
    </row>
    <row r="325" s="13" customFormat="1">
      <c r="A325" s="13"/>
      <c r="B325" s="215"/>
      <c r="C325" s="216"/>
      <c r="D325" s="217" t="s">
        <v>132</v>
      </c>
      <c r="E325" s="218" t="s">
        <v>17</v>
      </c>
      <c r="F325" s="219" t="s">
        <v>473</v>
      </c>
      <c r="G325" s="216"/>
      <c r="H325" s="220">
        <v>52</v>
      </c>
      <c r="I325" s="216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5" t="s">
        <v>132</v>
      </c>
      <c r="AU325" s="225" t="s">
        <v>82</v>
      </c>
      <c r="AV325" s="13" t="s">
        <v>82</v>
      </c>
      <c r="AW325" s="13" t="s">
        <v>34</v>
      </c>
      <c r="AX325" s="13" t="s">
        <v>72</v>
      </c>
      <c r="AY325" s="225" t="s">
        <v>121</v>
      </c>
    </row>
    <row r="326" s="16" customFormat="1">
      <c r="A326" s="16"/>
      <c r="B326" s="245"/>
      <c r="C326" s="246"/>
      <c r="D326" s="217" t="s">
        <v>132</v>
      </c>
      <c r="E326" s="247" t="s">
        <v>17</v>
      </c>
      <c r="F326" s="248" t="s">
        <v>192</v>
      </c>
      <c r="G326" s="246"/>
      <c r="H326" s="249">
        <v>52</v>
      </c>
      <c r="I326" s="246"/>
      <c r="J326" s="246"/>
      <c r="K326" s="246"/>
      <c r="L326" s="250"/>
      <c r="M326" s="251"/>
      <c r="N326" s="252"/>
      <c r="O326" s="252"/>
      <c r="P326" s="252"/>
      <c r="Q326" s="252"/>
      <c r="R326" s="252"/>
      <c r="S326" s="252"/>
      <c r="T326" s="253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54" t="s">
        <v>132</v>
      </c>
      <c r="AU326" s="254" t="s">
        <v>82</v>
      </c>
      <c r="AV326" s="16" t="s">
        <v>140</v>
      </c>
      <c r="AW326" s="16" t="s">
        <v>34</v>
      </c>
      <c r="AX326" s="16" t="s">
        <v>72</v>
      </c>
      <c r="AY326" s="254" t="s">
        <v>121</v>
      </c>
    </row>
    <row r="327" s="13" customFormat="1">
      <c r="A327" s="13"/>
      <c r="B327" s="215"/>
      <c r="C327" s="216"/>
      <c r="D327" s="217" t="s">
        <v>132</v>
      </c>
      <c r="E327" s="218" t="s">
        <v>17</v>
      </c>
      <c r="F327" s="219" t="s">
        <v>474</v>
      </c>
      <c r="G327" s="216"/>
      <c r="H327" s="220">
        <v>53.039999999999999</v>
      </c>
      <c r="I327" s="216"/>
      <c r="J327" s="216"/>
      <c r="K327" s="216"/>
      <c r="L327" s="221"/>
      <c r="M327" s="222"/>
      <c r="N327" s="223"/>
      <c r="O327" s="223"/>
      <c r="P327" s="223"/>
      <c r="Q327" s="223"/>
      <c r="R327" s="223"/>
      <c r="S327" s="223"/>
      <c r="T327" s="22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5" t="s">
        <v>132</v>
      </c>
      <c r="AU327" s="225" t="s">
        <v>82</v>
      </c>
      <c r="AV327" s="13" t="s">
        <v>82</v>
      </c>
      <c r="AW327" s="13" t="s">
        <v>34</v>
      </c>
      <c r="AX327" s="13" t="s">
        <v>80</v>
      </c>
      <c r="AY327" s="225" t="s">
        <v>121</v>
      </c>
    </row>
    <row r="328" s="2" customFormat="1" ht="16.5" customHeight="1">
      <c r="A328" s="35"/>
      <c r="B328" s="36"/>
      <c r="C328" s="255" t="s">
        <v>475</v>
      </c>
      <c r="D328" s="255" t="s">
        <v>245</v>
      </c>
      <c r="E328" s="256" t="s">
        <v>476</v>
      </c>
      <c r="F328" s="257" t="s">
        <v>477</v>
      </c>
      <c r="G328" s="258" t="s">
        <v>169</v>
      </c>
      <c r="H328" s="259">
        <v>24.199999999999999</v>
      </c>
      <c r="I328" s="260">
        <v>187</v>
      </c>
      <c r="J328" s="260">
        <f>ROUND(I328*H328,2)</f>
        <v>4525.3999999999996</v>
      </c>
      <c r="K328" s="257" t="s">
        <v>127</v>
      </c>
      <c r="L328" s="261"/>
      <c r="M328" s="262" t="s">
        <v>17</v>
      </c>
      <c r="N328" s="263" t="s">
        <v>43</v>
      </c>
      <c r="O328" s="207">
        <v>0</v>
      </c>
      <c r="P328" s="207">
        <f>O328*H328</f>
        <v>0</v>
      </c>
      <c r="Q328" s="207">
        <v>0.055</v>
      </c>
      <c r="R328" s="207">
        <f>Q328*H328</f>
        <v>1.331</v>
      </c>
      <c r="S328" s="207">
        <v>0</v>
      </c>
      <c r="T328" s="208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9" t="s">
        <v>173</v>
      </c>
      <c r="AT328" s="209" t="s">
        <v>245</v>
      </c>
      <c r="AU328" s="209" t="s">
        <v>82</v>
      </c>
      <c r="AY328" s="20" t="s">
        <v>121</v>
      </c>
      <c r="BE328" s="210">
        <f>IF(N328="základní",J328,0)</f>
        <v>4525.3999999999996</v>
      </c>
      <c r="BF328" s="210">
        <f>IF(N328="snížená",J328,0)</f>
        <v>0</v>
      </c>
      <c r="BG328" s="210">
        <f>IF(N328="zákl. přenesená",J328,0)</f>
        <v>0</v>
      </c>
      <c r="BH328" s="210">
        <f>IF(N328="sníž. přenesená",J328,0)</f>
        <v>0</v>
      </c>
      <c r="BI328" s="210">
        <f>IF(N328="nulová",J328,0)</f>
        <v>0</v>
      </c>
      <c r="BJ328" s="20" t="s">
        <v>80</v>
      </c>
      <c r="BK328" s="210">
        <f>ROUND(I328*H328,2)</f>
        <v>4525.3999999999996</v>
      </c>
      <c r="BL328" s="20" t="s">
        <v>128</v>
      </c>
      <c r="BM328" s="209" t="s">
        <v>478</v>
      </c>
    </row>
    <row r="329" s="14" customFormat="1">
      <c r="A329" s="14"/>
      <c r="B329" s="226"/>
      <c r="C329" s="227"/>
      <c r="D329" s="217" t="s">
        <v>132</v>
      </c>
      <c r="E329" s="228" t="s">
        <v>17</v>
      </c>
      <c r="F329" s="229" t="s">
        <v>138</v>
      </c>
      <c r="G329" s="227"/>
      <c r="H329" s="228" t="s">
        <v>17</v>
      </c>
      <c r="I329" s="227"/>
      <c r="J329" s="227"/>
      <c r="K329" s="227"/>
      <c r="L329" s="230"/>
      <c r="M329" s="231"/>
      <c r="N329" s="232"/>
      <c r="O329" s="232"/>
      <c r="P329" s="232"/>
      <c r="Q329" s="232"/>
      <c r="R329" s="232"/>
      <c r="S329" s="232"/>
      <c r="T329" s="23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34" t="s">
        <v>132</v>
      </c>
      <c r="AU329" s="234" t="s">
        <v>82</v>
      </c>
      <c r="AV329" s="14" t="s">
        <v>80</v>
      </c>
      <c r="AW329" s="14" t="s">
        <v>34</v>
      </c>
      <c r="AX329" s="14" t="s">
        <v>72</v>
      </c>
      <c r="AY329" s="234" t="s">
        <v>121</v>
      </c>
    </row>
    <row r="330" s="13" customFormat="1">
      <c r="A330" s="13"/>
      <c r="B330" s="215"/>
      <c r="C330" s="216"/>
      <c r="D330" s="217" t="s">
        <v>132</v>
      </c>
      <c r="E330" s="218" t="s">
        <v>17</v>
      </c>
      <c r="F330" s="219" t="s">
        <v>467</v>
      </c>
      <c r="G330" s="216"/>
      <c r="H330" s="220">
        <v>22</v>
      </c>
      <c r="I330" s="216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25" t="s">
        <v>132</v>
      </c>
      <c r="AU330" s="225" t="s">
        <v>82</v>
      </c>
      <c r="AV330" s="13" t="s">
        <v>82</v>
      </c>
      <c r="AW330" s="13" t="s">
        <v>34</v>
      </c>
      <c r="AX330" s="13" t="s">
        <v>72</v>
      </c>
      <c r="AY330" s="225" t="s">
        <v>121</v>
      </c>
    </row>
    <row r="331" s="16" customFormat="1">
      <c r="A331" s="16"/>
      <c r="B331" s="245"/>
      <c r="C331" s="246"/>
      <c r="D331" s="217" t="s">
        <v>132</v>
      </c>
      <c r="E331" s="247" t="s">
        <v>17</v>
      </c>
      <c r="F331" s="248" t="s">
        <v>192</v>
      </c>
      <c r="G331" s="246"/>
      <c r="H331" s="249">
        <v>22</v>
      </c>
      <c r="I331" s="246"/>
      <c r="J331" s="246"/>
      <c r="K331" s="246"/>
      <c r="L331" s="250"/>
      <c r="M331" s="251"/>
      <c r="N331" s="252"/>
      <c r="O331" s="252"/>
      <c r="P331" s="252"/>
      <c r="Q331" s="252"/>
      <c r="R331" s="252"/>
      <c r="S331" s="252"/>
      <c r="T331" s="253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54" t="s">
        <v>132</v>
      </c>
      <c r="AU331" s="254" t="s">
        <v>82</v>
      </c>
      <c r="AV331" s="16" t="s">
        <v>140</v>
      </c>
      <c r="AW331" s="16" t="s">
        <v>34</v>
      </c>
      <c r="AX331" s="16" t="s">
        <v>72</v>
      </c>
      <c r="AY331" s="254" t="s">
        <v>121</v>
      </c>
    </row>
    <row r="332" s="13" customFormat="1">
      <c r="A332" s="13"/>
      <c r="B332" s="215"/>
      <c r="C332" s="216"/>
      <c r="D332" s="217" t="s">
        <v>132</v>
      </c>
      <c r="E332" s="218" t="s">
        <v>17</v>
      </c>
      <c r="F332" s="219" t="s">
        <v>479</v>
      </c>
      <c r="G332" s="216"/>
      <c r="H332" s="220">
        <v>24.199999999999999</v>
      </c>
      <c r="I332" s="216"/>
      <c r="J332" s="216"/>
      <c r="K332" s="216"/>
      <c r="L332" s="221"/>
      <c r="M332" s="222"/>
      <c r="N332" s="223"/>
      <c r="O332" s="223"/>
      <c r="P332" s="223"/>
      <c r="Q332" s="223"/>
      <c r="R332" s="223"/>
      <c r="S332" s="223"/>
      <c r="T332" s="22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5" t="s">
        <v>132</v>
      </c>
      <c r="AU332" s="225" t="s">
        <v>82</v>
      </c>
      <c r="AV332" s="13" t="s">
        <v>82</v>
      </c>
      <c r="AW332" s="13" t="s">
        <v>34</v>
      </c>
      <c r="AX332" s="13" t="s">
        <v>80</v>
      </c>
      <c r="AY332" s="225" t="s">
        <v>121</v>
      </c>
    </row>
    <row r="333" s="2" customFormat="1" ht="16.5" customHeight="1">
      <c r="A333" s="35"/>
      <c r="B333" s="36"/>
      <c r="C333" s="255" t="s">
        <v>480</v>
      </c>
      <c r="D333" s="255" t="s">
        <v>245</v>
      </c>
      <c r="E333" s="256" t="s">
        <v>481</v>
      </c>
      <c r="F333" s="257" t="s">
        <v>482</v>
      </c>
      <c r="G333" s="258" t="s">
        <v>169</v>
      </c>
      <c r="H333" s="259">
        <v>4</v>
      </c>
      <c r="I333" s="260">
        <v>516</v>
      </c>
      <c r="J333" s="260">
        <f>ROUND(I333*H333,2)</f>
        <v>2064</v>
      </c>
      <c r="K333" s="257" t="s">
        <v>127</v>
      </c>
      <c r="L333" s="261"/>
      <c r="M333" s="262" t="s">
        <v>17</v>
      </c>
      <c r="N333" s="263" t="s">
        <v>43</v>
      </c>
      <c r="O333" s="207">
        <v>0</v>
      </c>
      <c r="P333" s="207">
        <f>O333*H333</f>
        <v>0</v>
      </c>
      <c r="Q333" s="207">
        <v>0.065670000000000006</v>
      </c>
      <c r="R333" s="207">
        <f>Q333*H333</f>
        <v>0.26268000000000002</v>
      </c>
      <c r="S333" s="207">
        <v>0</v>
      </c>
      <c r="T333" s="208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9" t="s">
        <v>173</v>
      </c>
      <c r="AT333" s="209" t="s">
        <v>245</v>
      </c>
      <c r="AU333" s="209" t="s">
        <v>82</v>
      </c>
      <c r="AY333" s="20" t="s">
        <v>121</v>
      </c>
      <c r="BE333" s="210">
        <f>IF(N333="základní",J333,0)</f>
        <v>2064</v>
      </c>
      <c r="BF333" s="210">
        <f>IF(N333="snížená",J333,0)</f>
        <v>0</v>
      </c>
      <c r="BG333" s="210">
        <f>IF(N333="zákl. přenesená",J333,0)</f>
        <v>0</v>
      </c>
      <c r="BH333" s="210">
        <f>IF(N333="sníž. přenesená",J333,0)</f>
        <v>0</v>
      </c>
      <c r="BI333" s="210">
        <f>IF(N333="nulová",J333,0)</f>
        <v>0</v>
      </c>
      <c r="BJ333" s="20" t="s">
        <v>80</v>
      </c>
      <c r="BK333" s="210">
        <f>ROUND(I333*H333,2)</f>
        <v>2064</v>
      </c>
      <c r="BL333" s="20" t="s">
        <v>128</v>
      </c>
      <c r="BM333" s="209" t="s">
        <v>483</v>
      </c>
    </row>
    <row r="334" s="14" customFormat="1">
      <c r="A334" s="14"/>
      <c r="B334" s="226"/>
      <c r="C334" s="227"/>
      <c r="D334" s="217" t="s">
        <v>132</v>
      </c>
      <c r="E334" s="228" t="s">
        <v>17</v>
      </c>
      <c r="F334" s="229" t="s">
        <v>138</v>
      </c>
      <c r="G334" s="227"/>
      <c r="H334" s="228" t="s">
        <v>17</v>
      </c>
      <c r="I334" s="227"/>
      <c r="J334" s="227"/>
      <c r="K334" s="227"/>
      <c r="L334" s="230"/>
      <c r="M334" s="231"/>
      <c r="N334" s="232"/>
      <c r="O334" s="232"/>
      <c r="P334" s="232"/>
      <c r="Q334" s="232"/>
      <c r="R334" s="232"/>
      <c r="S334" s="232"/>
      <c r="T334" s="23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34" t="s">
        <v>132</v>
      </c>
      <c r="AU334" s="234" t="s">
        <v>82</v>
      </c>
      <c r="AV334" s="14" t="s">
        <v>80</v>
      </c>
      <c r="AW334" s="14" t="s">
        <v>34</v>
      </c>
      <c r="AX334" s="14" t="s">
        <v>72</v>
      </c>
      <c r="AY334" s="234" t="s">
        <v>121</v>
      </c>
    </row>
    <row r="335" s="13" customFormat="1">
      <c r="A335" s="13"/>
      <c r="B335" s="215"/>
      <c r="C335" s="216"/>
      <c r="D335" s="217" t="s">
        <v>132</v>
      </c>
      <c r="E335" s="218" t="s">
        <v>17</v>
      </c>
      <c r="F335" s="219" t="s">
        <v>484</v>
      </c>
      <c r="G335" s="216"/>
      <c r="H335" s="220">
        <v>4</v>
      </c>
      <c r="I335" s="216"/>
      <c r="J335" s="216"/>
      <c r="K335" s="216"/>
      <c r="L335" s="221"/>
      <c r="M335" s="222"/>
      <c r="N335" s="223"/>
      <c r="O335" s="223"/>
      <c r="P335" s="223"/>
      <c r="Q335" s="223"/>
      <c r="R335" s="223"/>
      <c r="S335" s="223"/>
      <c r="T335" s="22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5" t="s">
        <v>132</v>
      </c>
      <c r="AU335" s="225" t="s">
        <v>82</v>
      </c>
      <c r="AV335" s="13" t="s">
        <v>82</v>
      </c>
      <c r="AW335" s="13" t="s">
        <v>34</v>
      </c>
      <c r="AX335" s="13" t="s">
        <v>80</v>
      </c>
      <c r="AY335" s="225" t="s">
        <v>121</v>
      </c>
    </row>
    <row r="336" s="2" customFormat="1" ht="24.15" customHeight="1">
      <c r="A336" s="35"/>
      <c r="B336" s="36"/>
      <c r="C336" s="199" t="s">
        <v>485</v>
      </c>
      <c r="D336" s="199" t="s">
        <v>123</v>
      </c>
      <c r="E336" s="200" t="s">
        <v>486</v>
      </c>
      <c r="F336" s="201" t="s">
        <v>487</v>
      </c>
      <c r="G336" s="202" t="s">
        <v>169</v>
      </c>
      <c r="H336" s="203">
        <v>32</v>
      </c>
      <c r="I336" s="204">
        <v>298.07999999999998</v>
      </c>
      <c r="J336" s="204">
        <f>ROUND(I336*H336,2)</f>
        <v>9538.5599999999995</v>
      </c>
      <c r="K336" s="201" t="s">
        <v>127</v>
      </c>
      <c r="L336" s="41"/>
      <c r="M336" s="205" t="s">
        <v>17</v>
      </c>
      <c r="N336" s="206" t="s">
        <v>43</v>
      </c>
      <c r="O336" s="207">
        <v>0.23899999999999999</v>
      </c>
      <c r="P336" s="207">
        <f>O336*H336</f>
        <v>7.6479999999999997</v>
      </c>
      <c r="Q336" s="207">
        <v>0.12949959999999999</v>
      </c>
      <c r="R336" s="207">
        <f>Q336*H336</f>
        <v>4.1439871999999998</v>
      </c>
      <c r="S336" s="207">
        <v>0</v>
      </c>
      <c r="T336" s="208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9" t="s">
        <v>128</v>
      </c>
      <c r="AT336" s="209" t="s">
        <v>123</v>
      </c>
      <c r="AU336" s="209" t="s">
        <v>82</v>
      </c>
      <c r="AY336" s="20" t="s">
        <v>121</v>
      </c>
      <c r="BE336" s="210">
        <f>IF(N336="základní",J336,0)</f>
        <v>9538.5599999999995</v>
      </c>
      <c r="BF336" s="210">
        <f>IF(N336="snížená",J336,0)</f>
        <v>0</v>
      </c>
      <c r="BG336" s="210">
        <f>IF(N336="zákl. přenesená",J336,0)</f>
        <v>0</v>
      </c>
      <c r="BH336" s="210">
        <f>IF(N336="sníž. přenesená",J336,0)</f>
        <v>0</v>
      </c>
      <c r="BI336" s="210">
        <f>IF(N336="nulová",J336,0)</f>
        <v>0</v>
      </c>
      <c r="BJ336" s="20" t="s">
        <v>80</v>
      </c>
      <c r="BK336" s="210">
        <f>ROUND(I336*H336,2)</f>
        <v>9538.5599999999995</v>
      </c>
      <c r="BL336" s="20" t="s">
        <v>128</v>
      </c>
      <c r="BM336" s="209" t="s">
        <v>488</v>
      </c>
    </row>
    <row r="337" s="2" customFormat="1">
      <c r="A337" s="35"/>
      <c r="B337" s="36"/>
      <c r="C337" s="37"/>
      <c r="D337" s="211" t="s">
        <v>130</v>
      </c>
      <c r="E337" s="37"/>
      <c r="F337" s="212" t="s">
        <v>489</v>
      </c>
      <c r="G337" s="37"/>
      <c r="H337" s="37"/>
      <c r="I337" s="37"/>
      <c r="J337" s="37"/>
      <c r="K337" s="37"/>
      <c r="L337" s="41"/>
      <c r="M337" s="213"/>
      <c r="N337" s="214"/>
      <c r="O337" s="80"/>
      <c r="P337" s="80"/>
      <c r="Q337" s="80"/>
      <c r="R337" s="80"/>
      <c r="S337" s="80"/>
      <c r="T337" s="81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20" t="s">
        <v>130</v>
      </c>
      <c r="AU337" s="20" t="s">
        <v>82</v>
      </c>
    </row>
    <row r="338" s="14" customFormat="1">
      <c r="A338" s="14"/>
      <c r="B338" s="226"/>
      <c r="C338" s="227"/>
      <c r="D338" s="217" t="s">
        <v>132</v>
      </c>
      <c r="E338" s="228" t="s">
        <v>17</v>
      </c>
      <c r="F338" s="229" t="s">
        <v>138</v>
      </c>
      <c r="G338" s="227"/>
      <c r="H338" s="228" t="s">
        <v>17</v>
      </c>
      <c r="I338" s="227"/>
      <c r="J338" s="227"/>
      <c r="K338" s="227"/>
      <c r="L338" s="230"/>
      <c r="M338" s="231"/>
      <c r="N338" s="232"/>
      <c r="O338" s="232"/>
      <c r="P338" s="232"/>
      <c r="Q338" s="232"/>
      <c r="R338" s="232"/>
      <c r="S338" s="232"/>
      <c r="T338" s="23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34" t="s">
        <v>132</v>
      </c>
      <c r="AU338" s="234" t="s">
        <v>82</v>
      </c>
      <c r="AV338" s="14" t="s">
        <v>80</v>
      </c>
      <c r="AW338" s="14" t="s">
        <v>34</v>
      </c>
      <c r="AX338" s="14" t="s">
        <v>72</v>
      </c>
      <c r="AY338" s="234" t="s">
        <v>121</v>
      </c>
    </row>
    <row r="339" s="13" customFormat="1">
      <c r="A339" s="13"/>
      <c r="B339" s="215"/>
      <c r="C339" s="216"/>
      <c r="D339" s="217" t="s">
        <v>132</v>
      </c>
      <c r="E339" s="218" t="s">
        <v>17</v>
      </c>
      <c r="F339" s="219" t="s">
        <v>490</v>
      </c>
      <c r="G339" s="216"/>
      <c r="H339" s="220">
        <v>32</v>
      </c>
      <c r="I339" s="216"/>
      <c r="J339" s="216"/>
      <c r="K339" s="216"/>
      <c r="L339" s="221"/>
      <c r="M339" s="222"/>
      <c r="N339" s="223"/>
      <c r="O339" s="223"/>
      <c r="P339" s="223"/>
      <c r="Q339" s="223"/>
      <c r="R339" s="223"/>
      <c r="S339" s="223"/>
      <c r="T339" s="22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5" t="s">
        <v>132</v>
      </c>
      <c r="AU339" s="225" t="s">
        <v>82</v>
      </c>
      <c r="AV339" s="13" t="s">
        <v>82</v>
      </c>
      <c r="AW339" s="13" t="s">
        <v>34</v>
      </c>
      <c r="AX339" s="13" t="s">
        <v>80</v>
      </c>
      <c r="AY339" s="225" t="s">
        <v>121</v>
      </c>
    </row>
    <row r="340" s="2" customFormat="1" ht="16.5" customHeight="1">
      <c r="A340" s="35"/>
      <c r="B340" s="36"/>
      <c r="C340" s="255" t="s">
        <v>491</v>
      </c>
      <c r="D340" s="255" t="s">
        <v>245</v>
      </c>
      <c r="E340" s="256" t="s">
        <v>492</v>
      </c>
      <c r="F340" s="257" t="s">
        <v>493</v>
      </c>
      <c r="G340" s="258" t="s">
        <v>169</v>
      </c>
      <c r="H340" s="259">
        <v>32.640000000000001</v>
      </c>
      <c r="I340" s="260">
        <v>155</v>
      </c>
      <c r="J340" s="260">
        <f>ROUND(I340*H340,2)</f>
        <v>5059.1999999999998</v>
      </c>
      <c r="K340" s="257" t="s">
        <v>127</v>
      </c>
      <c r="L340" s="261"/>
      <c r="M340" s="262" t="s">
        <v>17</v>
      </c>
      <c r="N340" s="263" t="s">
        <v>43</v>
      </c>
      <c r="O340" s="207">
        <v>0</v>
      </c>
      <c r="P340" s="207">
        <f>O340*H340</f>
        <v>0</v>
      </c>
      <c r="Q340" s="207">
        <v>0.044999999999999998</v>
      </c>
      <c r="R340" s="207">
        <f>Q340*H340</f>
        <v>1.4687999999999999</v>
      </c>
      <c r="S340" s="207">
        <v>0</v>
      </c>
      <c r="T340" s="208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9" t="s">
        <v>173</v>
      </c>
      <c r="AT340" s="209" t="s">
        <v>245</v>
      </c>
      <c r="AU340" s="209" t="s">
        <v>82</v>
      </c>
      <c r="AY340" s="20" t="s">
        <v>121</v>
      </c>
      <c r="BE340" s="210">
        <f>IF(N340="základní",J340,0)</f>
        <v>5059.1999999999998</v>
      </c>
      <c r="BF340" s="210">
        <f>IF(N340="snížená",J340,0)</f>
        <v>0</v>
      </c>
      <c r="BG340" s="210">
        <f>IF(N340="zákl. přenesená",J340,0)</f>
        <v>0</v>
      </c>
      <c r="BH340" s="210">
        <f>IF(N340="sníž. přenesená",J340,0)</f>
        <v>0</v>
      </c>
      <c r="BI340" s="210">
        <f>IF(N340="nulová",J340,0)</f>
        <v>0</v>
      </c>
      <c r="BJ340" s="20" t="s">
        <v>80</v>
      </c>
      <c r="BK340" s="210">
        <f>ROUND(I340*H340,2)</f>
        <v>5059.1999999999998</v>
      </c>
      <c r="BL340" s="20" t="s">
        <v>128</v>
      </c>
      <c r="BM340" s="209" t="s">
        <v>494</v>
      </c>
    </row>
    <row r="341" s="14" customFormat="1">
      <c r="A341" s="14"/>
      <c r="B341" s="226"/>
      <c r="C341" s="227"/>
      <c r="D341" s="217" t="s">
        <v>132</v>
      </c>
      <c r="E341" s="228" t="s">
        <v>17</v>
      </c>
      <c r="F341" s="229" t="s">
        <v>138</v>
      </c>
      <c r="G341" s="227"/>
      <c r="H341" s="228" t="s">
        <v>17</v>
      </c>
      <c r="I341" s="227"/>
      <c r="J341" s="227"/>
      <c r="K341" s="227"/>
      <c r="L341" s="230"/>
      <c r="M341" s="231"/>
      <c r="N341" s="232"/>
      <c r="O341" s="232"/>
      <c r="P341" s="232"/>
      <c r="Q341" s="232"/>
      <c r="R341" s="232"/>
      <c r="S341" s="232"/>
      <c r="T341" s="23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34" t="s">
        <v>132</v>
      </c>
      <c r="AU341" s="234" t="s">
        <v>82</v>
      </c>
      <c r="AV341" s="14" t="s">
        <v>80</v>
      </c>
      <c r="AW341" s="14" t="s">
        <v>34</v>
      </c>
      <c r="AX341" s="14" t="s">
        <v>72</v>
      </c>
      <c r="AY341" s="234" t="s">
        <v>121</v>
      </c>
    </row>
    <row r="342" s="13" customFormat="1">
      <c r="A342" s="13"/>
      <c r="B342" s="215"/>
      <c r="C342" s="216"/>
      <c r="D342" s="217" t="s">
        <v>132</v>
      </c>
      <c r="E342" s="218" t="s">
        <v>17</v>
      </c>
      <c r="F342" s="219" t="s">
        <v>495</v>
      </c>
      <c r="G342" s="216"/>
      <c r="H342" s="220">
        <v>32</v>
      </c>
      <c r="I342" s="216"/>
      <c r="J342" s="216"/>
      <c r="K342" s="216"/>
      <c r="L342" s="221"/>
      <c r="M342" s="222"/>
      <c r="N342" s="223"/>
      <c r="O342" s="223"/>
      <c r="P342" s="223"/>
      <c r="Q342" s="223"/>
      <c r="R342" s="223"/>
      <c r="S342" s="223"/>
      <c r="T342" s="22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5" t="s">
        <v>132</v>
      </c>
      <c r="AU342" s="225" t="s">
        <v>82</v>
      </c>
      <c r="AV342" s="13" t="s">
        <v>82</v>
      </c>
      <c r="AW342" s="13" t="s">
        <v>34</v>
      </c>
      <c r="AX342" s="13" t="s">
        <v>72</v>
      </c>
      <c r="AY342" s="225" t="s">
        <v>121</v>
      </c>
    </row>
    <row r="343" s="16" customFormat="1">
      <c r="A343" s="16"/>
      <c r="B343" s="245"/>
      <c r="C343" s="246"/>
      <c r="D343" s="217" t="s">
        <v>132</v>
      </c>
      <c r="E343" s="247" t="s">
        <v>17</v>
      </c>
      <c r="F343" s="248" t="s">
        <v>192</v>
      </c>
      <c r="G343" s="246"/>
      <c r="H343" s="249">
        <v>32</v>
      </c>
      <c r="I343" s="246"/>
      <c r="J343" s="246"/>
      <c r="K343" s="246"/>
      <c r="L343" s="250"/>
      <c r="M343" s="251"/>
      <c r="N343" s="252"/>
      <c r="O343" s="252"/>
      <c r="P343" s="252"/>
      <c r="Q343" s="252"/>
      <c r="R343" s="252"/>
      <c r="S343" s="252"/>
      <c r="T343" s="253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54" t="s">
        <v>132</v>
      </c>
      <c r="AU343" s="254" t="s">
        <v>82</v>
      </c>
      <c r="AV343" s="16" t="s">
        <v>140</v>
      </c>
      <c r="AW343" s="16" t="s">
        <v>34</v>
      </c>
      <c r="AX343" s="16" t="s">
        <v>72</v>
      </c>
      <c r="AY343" s="254" t="s">
        <v>121</v>
      </c>
    </row>
    <row r="344" s="13" customFormat="1">
      <c r="A344" s="13"/>
      <c r="B344" s="215"/>
      <c r="C344" s="216"/>
      <c r="D344" s="217" t="s">
        <v>132</v>
      </c>
      <c r="E344" s="218" t="s">
        <v>17</v>
      </c>
      <c r="F344" s="219" t="s">
        <v>496</v>
      </c>
      <c r="G344" s="216"/>
      <c r="H344" s="220">
        <v>32.640000000000001</v>
      </c>
      <c r="I344" s="216"/>
      <c r="J344" s="216"/>
      <c r="K344" s="216"/>
      <c r="L344" s="221"/>
      <c r="M344" s="222"/>
      <c r="N344" s="223"/>
      <c r="O344" s="223"/>
      <c r="P344" s="223"/>
      <c r="Q344" s="223"/>
      <c r="R344" s="223"/>
      <c r="S344" s="223"/>
      <c r="T344" s="22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5" t="s">
        <v>132</v>
      </c>
      <c r="AU344" s="225" t="s">
        <v>82</v>
      </c>
      <c r="AV344" s="13" t="s">
        <v>82</v>
      </c>
      <c r="AW344" s="13" t="s">
        <v>34</v>
      </c>
      <c r="AX344" s="13" t="s">
        <v>80</v>
      </c>
      <c r="AY344" s="225" t="s">
        <v>121</v>
      </c>
    </row>
    <row r="345" s="2" customFormat="1" ht="16.5" customHeight="1">
      <c r="A345" s="35"/>
      <c r="B345" s="36"/>
      <c r="C345" s="199" t="s">
        <v>497</v>
      </c>
      <c r="D345" s="199" t="s">
        <v>123</v>
      </c>
      <c r="E345" s="200" t="s">
        <v>498</v>
      </c>
      <c r="F345" s="201" t="s">
        <v>499</v>
      </c>
      <c r="G345" s="202" t="s">
        <v>188</v>
      </c>
      <c r="H345" s="203">
        <v>4.6660000000000004</v>
      </c>
      <c r="I345" s="204">
        <v>4241.9300000000003</v>
      </c>
      <c r="J345" s="204">
        <f>ROUND(I345*H345,2)</f>
        <v>19792.849999999999</v>
      </c>
      <c r="K345" s="201" t="s">
        <v>127</v>
      </c>
      <c r="L345" s="41"/>
      <c r="M345" s="205" t="s">
        <v>17</v>
      </c>
      <c r="N345" s="206" t="s">
        <v>43</v>
      </c>
      <c r="O345" s="207">
        <v>1.442</v>
      </c>
      <c r="P345" s="207">
        <f>O345*H345</f>
        <v>6.7283720000000002</v>
      </c>
      <c r="Q345" s="207">
        <v>2.2563399999999998</v>
      </c>
      <c r="R345" s="207">
        <f>Q345*H345</f>
        <v>10.52808244</v>
      </c>
      <c r="S345" s="207">
        <v>0</v>
      </c>
      <c r="T345" s="208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9" t="s">
        <v>128</v>
      </c>
      <c r="AT345" s="209" t="s">
        <v>123</v>
      </c>
      <c r="AU345" s="209" t="s">
        <v>82</v>
      </c>
      <c r="AY345" s="20" t="s">
        <v>121</v>
      </c>
      <c r="BE345" s="210">
        <f>IF(N345="základní",J345,0)</f>
        <v>19792.849999999999</v>
      </c>
      <c r="BF345" s="210">
        <f>IF(N345="snížená",J345,0)</f>
        <v>0</v>
      </c>
      <c r="BG345" s="210">
        <f>IF(N345="zákl. přenesená",J345,0)</f>
        <v>0</v>
      </c>
      <c r="BH345" s="210">
        <f>IF(N345="sníž. přenesená",J345,0)</f>
        <v>0</v>
      </c>
      <c r="BI345" s="210">
        <f>IF(N345="nulová",J345,0)</f>
        <v>0</v>
      </c>
      <c r="BJ345" s="20" t="s">
        <v>80</v>
      </c>
      <c r="BK345" s="210">
        <f>ROUND(I345*H345,2)</f>
        <v>19792.849999999999</v>
      </c>
      <c r="BL345" s="20" t="s">
        <v>128</v>
      </c>
      <c r="BM345" s="209" t="s">
        <v>500</v>
      </c>
    </row>
    <row r="346" s="2" customFormat="1">
      <c r="A346" s="35"/>
      <c r="B346" s="36"/>
      <c r="C346" s="37"/>
      <c r="D346" s="211" t="s">
        <v>130</v>
      </c>
      <c r="E346" s="37"/>
      <c r="F346" s="212" t="s">
        <v>501</v>
      </c>
      <c r="G346" s="37"/>
      <c r="H346" s="37"/>
      <c r="I346" s="37"/>
      <c r="J346" s="37"/>
      <c r="K346" s="37"/>
      <c r="L346" s="41"/>
      <c r="M346" s="213"/>
      <c r="N346" s="214"/>
      <c r="O346" s="80"/>
      <c r="P346" s="80"/>
      <c r="Q346" s="80"/>
      <c r="R346" s="80"/>
      <c r="S346" s="80"/>
      <c r="T346" s="81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20" t="s">
        <v>130</v>
      </c>
      <c r="AU346" s="20" t="s">
        <v>82</v>
      </c>
    </row>
    <row r="347" s="14" customFormat="1">
      <c r="A347" s="14"/>
      <c r="B347" s="226"/>
      <c r="C347" s="227"/>
      <c r="D347" s="217" t="s">
        <v>132</v>
      </c>
      <c r="E347" s="228" t="s">
        <v>17</v>
      </c>
      <c r="F347" s="229" t="s">
        <v>502</v>
      </c>
      <c r="G347" s="227"/>
      <c r="H347" s="228" t="s">
        <v>17</v>
      </c>
      <c r="I347" s="227"/>
      <c r="J347" s="227"/>
      <c r="K347" s="227"/>
      <c r="L347" s="230"/>
      <c r="M347" s="231"/>
      <c r="N347" s="232"/>
      <c r="O347" s="232"/>
      <c r="P347" s="232"/>
      <c r="Q347" s="232"/>
      <c r="R347" s="232"/>
      <c r="S347" s="232"/>
      <c r="T347" s="23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34" t="s">
        <v>132</v>
      </c>
      <c r="AU347" s="234" t="s">
        <v>82</v>
      </c>
      <c r="AV347" s="14" t="s">
        <v>80</v>
      </c>
      <c r="AW347" s="14" t="s">
        <v>34</v>
      </c>
      <c r="AX347" s="14" t="s">
        <v>72</v>
      </c>
      <c r="AY347" s="234" t="s">
        <v>121</v>
      </c>
    </row>
    <row r="348" s="13" customFormat="1">
      <c r="A348" s="13"/>
      <c r="B348" s="215"/>
      <c r="C348" s="216"/>
      <c r="D348" s="217" t="s">
        <v>132</v>
      </c>
      <c r="E348" s="218" t="s">
        <v>17</v>
      </c>
      <c r="F348" s="219" t="s">
        <v>503</v>
      </c>
      <c r="G348" s="216"/>
      <c r="H348" s="220">
        <v>2.8700000000000001</v>
      </c>
      <c r="I348" s="216"/>
      <c r="J348" s="216"/>
      <c r="K348" s="216"/>
      <c r="L348" s="221"/>
      <c r="M348" s="222"/>
      <c r="N348" s="223"/>
      <c r="O348" s="223"/>
      <c r="P348" s="223"/>
      <c r="Q348" s="223"/>
      <c r="R348" s="223"/>
      <c r="S348" s="223"/>
      <c r="T348" s="22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25" t="s">
        <v>132</v>
      </c>
      <c r="AU348" s="225" t="s">
        <v>82</v>
      </c>
      <c r="AV348" s="13" t="s">
        <v>82</v>
      </c>
      <c r="AW348" s="13" t="s">
        <v>34</v>
      </c>
      <c r="AX348" s="13" t="s">
        <v>72</v>
      </c>
      <c r="AY348" s="225" t="s">
        <v>121</v>
      </c>
    </row>
    <row r="349" s="13" customFormat="1">
      <c r="A349" s="13"/>
      <c r="B349" s="215"/>
      <c r="C349" s="216"/>
      <c r="D349" s="217" t="s">
        <v>132</v>
      </c>
      <c r="E349" s="218" t="s">
        <v>17</v>
      </c>
      <c r="F349" s="219" t="s">
        <v>504</v>
      </c>
      <c r="G349" s="216"/>
      <c r="H349" s="220">
        <v>0.89600000000000002</v>
      </c>
      <c r="I349" s="216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5" t="s">
        <v>132</v>
      </c>
      <c r="AU349" s="225" t="s">
        <v>82</v>
      </c>
      <c r="AV349" s="13" t="s">
        <v>82</v>
      </c>
      <c r="AW349" s="13" t="s">
        <v>34</v>
      </c>
      <c r="AX349" s="13" t="s">
        <v>72</v>
      </c>
      <c r="AY349" s="225" t="s">
        <v>121</v>
      </c>
    </row>
    <row r="350" s="13" customFormat="1">
      <c r="A350" s="13"/>
      <c r="B350" s="215"/>
      <c r="C350" s="216"/>
      <c r="D350" s="217" t="s">
        <v>132</v>
      </c>
      <c r="E350" s="218" t="s">
        <v>17</v>
      </c>
      <c r="F350" s="219" t="s">
        <v>505</v>
      </c>
      <c r="G350" s="216"/>
      <c r="H350" s="220">
        <v>0.90000000000000002</v>
      </c>
      <c r="I350" s="216"/>
      <c r="J350" s="216"/>
      <c r="K350" s="216"/>
      <c r="L350" s="221"/>
      <c r="M350" s="222"/>
      <c r="N350" s="223"/>
      <c r="O350" s="223"/>
      <c r="P350" s="223"/>
      <c r="Q350" s="223"/>
      <c r="R350" s="223"/>
      <c r="S350" s="223"/>
      <c r="T350" s="22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25" t="s">
        <v>132</v>
      </c>
      <c r="AU350" s="225" t="s">
        <v>82</v>
      </c>
      <c r="AV350" s="13" t="s">
        <v>82</v>
      </c>
      <c r="AW350" s="13" t="s">
        <v>34</v>
      </c>
      <c r="AX350" s="13" t="s">
        <v>72</v>
      </c>
      <c r="AY350" s="225" t="s">
        <v>121</v>
      </c>
    </row>
    <row r="351" s="15" customFormat="1">
      <c r="A351" s="15"/>
      <c r="B351" s="235"/>
      <c r="C351" s="236"/>
      <c r="D351" s="217" t="s">
        <v>132</v>
      </c>
      <c r="E351" s="237" t="s">
        <v>17</v>
      </c>
      <c r="F351" s="238" t="s">
        <v>147</v>
      </c>
      <c r="G351" s="236"/>
      <c r="H351" s="239">
        <v>4.6660000000000004</v>
      </c>
      <c r="I351" s="236"/>
      <c r="J351" s="236"/>
      <c r="K351" s="236"/>
      <c r="L351" s="240"/>
      <c r="M351" s="241"/>
      <c r="N351" s="242"/>
      <c r="O351" s="242"/>
      <c r="P351" s="242"/>
      <c r="Q351" s="242"/>
      <c r="R351" s="242"/>
      <c r="S351" s="242"/>
      <c r="T351" s="24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44" t="s">
        <v>132</v>
      </c>
      <c r="AU351" s="244" t="s">
        <v>82</v>
      </c>
      <c r="AV351" s="15" t="s">
        <v>128</v>
      </c>
      <c r="AW351" s="15" t="s">
        <v>34</v>
      </c>
      <c r="AX351" s="15" t="s">
        <v>80</v>
      </c>
      <c r="AY351" s="244" t="s">
        <v>121</v>
      </c>
    </row>
    <row r="352" s="2" customFormat="1" ht="21.75" customHeight="1">
      <c r="A352" s="35"/>
      <c r="B352" s="36"/>
      <c r="C352" s="199" t="s">
        <v>506</v>
      </c>
      <c r="D352" s="199" t="s">
        <v>123</v>
      </c>
      <c r="E352" s="200" t="s">
        <v>507</v>
      </c>
      <c r="F352" s="201" t="s">
        <v>508</v>
      </c>
      <c r="G352" s="202" t="s">
        <v>169</v>
      </c>
      <c r="H352" s="203">
        <v>87</v>
      </c>
      <c r="I352" s="204">
        <v>62.229999999999997</v>
      </c>
      <c r="J352" s="204">
        <f>ROUND(I352*H352,2)</f>
        <v>5414.0100000000002</v>
      </c>
      <c r="K352" s="201" t="s">
        <v>127</v>
      </c>
      <c r="L352" s="41"/>
      <c r="M352" s="205" t="s">
        <v>17</v>
      </c>
      <c r="N352" s="206" t="s">
        <v>43</v>
      </c>
      <c r="O352" s="207">
        <v>0.113</v>
      </c>
      <c r="P352" s="207">
        <f>O352*H352</f>
        <v>9.8309999999999995</v>
      </c>
      <c r="Q352" s="207">
        <v>1.863E-06</v>
      </c>
      <c r="R352" s="207">
        <f>Q352*H352</f>
        <v>0.00016208100000000001</v>
      </c>
      <c r="S352" s="207">
        <v>0</v>
      </c>
      <c r="T352" s="208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9" t="s">
        <v>128</v>
      </c>
      <c r="AT352" s="209" t="s">
        <v>123</v>
      </c>
      <c r="AU352" s="209" t="s">
        <v>82</v>
      </c>
      <c r="AY352" s="20" t="s">
        <v>121</v>
      </c>
      <c r="BE352" s="210">
        <f>IF(N352="základní",J352,0)</f>
        <v>5414.0100000000002</v>
      </c>
      <c r="BF352" s="210">
        <f>IF(N352="snížená",J352,0)</f>
        <v>0</v>
      </c>
      <c r="BG352" s="210">
        <f>IF(N352="zákl. přenesená",J352,0)</f>
        <v>0</v>
      </c>
      <c r="BH352" s="210">
        <f>IF(N352="sníž. přenesená",J352,0)</f>
        <v>0</v>
      </c>
      <c r="BI352" s="210">
        <f>IF(N352="nulová",J352,0)</f>
        <v>0</v>
      </c>
      <c r="BJ352" s="20" t="s">
        <v>80</v>
      </c>
      <c r="BK352" s="210">
        <f>ROUND(I352*H352,2)</f>
        <v>5414.0100000000002</v>
      </c>
      <c r="BL352" s="20" t="s">
        <v>128</v>
      </c>
      <c r="BM352" s="209" t="s">
        <v>509</v>
      </c>
    </row>
    <row r="353" s="2" customFormat="1">
      <c r="A353" s="35"/>
      <c r="B353" s="36"/>
      <c r="C353" s="37"/>
      <c r="D353" s="211" t="s">
        <v>130</v>
      </c>
      <c r="E353" s="37"/>
      <c r="F353" s="212" t="s">
        <v>510</v>
      </c>
      <c r="G353" s="37"/>
      <c r="H353" s="37"/>
      <c r="I353" s="37"/>
      <c r="J353" s="37"/>
      <c r="K353" s="37"/>
      <c r="L353" s="41"/>
      <c r="M353" s="213"/>
      <c r="N353" s="214"/>
      <c r="O353" s="80"/>
      <c r="P353" s="80"/>
      <c r="Q353" s="80"/>
      <c r="R353" s="80"/>
      <c r="S353" s="80"/>
      <c r="T353" s="81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20" t="s">
        <v>130</v>
      </c>
      <c r="AU353" s="20" t="s">
        <v>82</v>
      </c>
    </row>
    <row r="354" s="14" customFormat="1">
      <c r="A354" s="14"/>
      <c r="B354" s="226"/>
      <c r="C354" s="227"/>
      <c r="D354" s="217" t="s">
        <v>132</v>
      </c>
      <c r="E354" s="228" t="s">
        <v>17</v>
      </c>
      <c r="F354" s="229" t="s">
        <v>158</v>
      </c>
      <c r="G354" s="227"/>
      <c r="H354" s="228" t="s">
        <v>17</v>
      </c>
      <c r="I354" s="227"/>
      <c r="J354" s="227"/>
      <c r="K354" s="227"/>
      <c r="L354" s="230"/>
      <c r="M354" s="231"/>
      <c r="N354" s="232"/>
      <c r="O354" s="232"/>
      <c r="P354" s="232"/>
      <c r="Q354" s="232"/>
      <c r="R354" s="232"/>
      <c r="S354" s="232"/>
      <c r="T354" s="23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34" t="s">
        <v>132</v>
      </c>
      <c r="AU354" s="234" t="s">
        <v>82</v>
      </c>
      <c r="AV354" s="14" t="s">
        <v>80</v>
      </c>
      <c r="AW354" s="14" t="s">
        <v>34</v>
      </c>
      <c r="AX354" s="14" t="s">
        <v>72</v>
      </c>
      <c r="AY354" s="234" t="s">
        <v>121</v>
      </c>
    </row>
    <row r="355" s="13" customFormat="1">
      <c r="A355" s="13"/>
      <c r="B355" s="215"/>
      <c r="C355" s="216"/>
      <c r="D355" s="217" t="s">
        <v>132</v>
      </c>
      <c r="E355" s="218" t="s">
        <v>17</v>
      </c>
      <c r="F355" s="219" t="s">
        <v>511</v>
      </c>
      <c r="G355" s="216"/>
      <c r="H355" s="220">
        <v>87</v>
      </c>
      <c r="I355" s="216"/>
      <c r="J355" s="216"/>
      <c r="K355" s="216"/>
      <c r="L355" s="221"/>
      <c r="M355" s="222"/>
      <c r="N355" s="223"/>
      <c r="O355" s="223"/>
      <c r="P355" s="223"/>
      <c r="Q355" s="223"/>
      <c r="R355" s="223"/>
      <c r="S355" s="223"/>
      <c r="T355" s="22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25" t="s">
        <v>132</v>
      </c>
      <c r="AU355" s="225" t="s">
        <v>82</v>
      </c>
      <c r="AV355" s="13" t="s">
        <v>82</v>
      </c>
      <c r="AW355" s="13" t="s">
        <v>34</v>
      </c>
      <c r="AX355" s="13" t="s">
        <v>80</v>
      </c>
      <c r="AY355" s="225" t="s">
        <v>121</v>
      </c>
    </row>
    <row r="356" s="2" customFormat="1" ht="24.15" customHeight="1">
      <c r="A356" s="35"/>
      <c r="B356" s="36"/>
      <c r="C356" s="199" t="s">
        <v>512</v>
      </c>
      <c r="D356" s="199" t="s">
        <v>123</v>
      </c>
      <c r="E356" s="200" t="s">
        <v>513</v>
      </c>
      <c r="F356" s="201" t="s">
        <v>514</v>
      </c>
      <c r="G356" s="202" t="s">
        <v>169</v>
      </c>
      <c r="H356" s="203">
        <v>87</v>
      </c>
      <c r="I356" s="204">
        <v>132.91</v>
      </c>
      <c r="J356" s="204">
        <f>ROUND(I356*H356,2)</f>
        <v>11563.17</v>
      </c>
      <c r="K356" s="201" t="s">
        <v>127</v>
      </c>
      <c r="L356" s="41"/>
      <c r="M356" s="205" t="s">
        <v>17</v>
      </c>
      <c r="N356" s="206" t="s">
        <v>43</v>
      </c>
      <c r="O356" s="207">
        <v>0.19500000000000001</v>
      </c>
      <c r="P356" s="207">
        <f>O356*H356</f>
        <v>16.965</v>
      </c>
      <c r="Q356" s="207">
        <v>0.0001103</v>
      </c>
      <c r="R356" s="207">
        <f>Q356*H356</f>
        <v>0.0095960999999999998</v>
      </c>
      <c r="S356" s="207">
        <v>0</v>
      </c>
      <c r="T356" s="208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9" t="s">
        <v>128</v>
      </c>
      <c r="AT356" s="209" t="s">
        <v>123</v>
      </c>
      <c r="AU356" s="209" t="s">
        <v>82</v>
      </c>
      <c r="AY356" s="20" t="s">
        <v>121</v>
      </c>
      <c r="BE356" s="210">
        <f>IF(N356="základní",J356,0)</f>
        <v>11563.17</v>
      </c>
      <c r="BF356" s="210">
        <f>IF(N356="snížená",J356,0)</f>
        <v>0</v>
      </c>
      <c r="BG356" s="210">
        <f>IF(N356="zákl. přenesená",J356,0)</f>
        <v>0</v>
      </c>
      <c r="BH356" s="210">
        <f>IF(N356="sníž. přenesená",J356,0)</f>
        <v>0</v>
      </c>
      <c r="BI356" s="210">
        <f>IF(N356="nulová",J356,0)</f>
        <v>0</v>
      </c>
      <c r="BJ356" s="20" t="s">
        <v>80</v>
      </c>
      <c r="BK356" s="210">
        <f>ROUND(I356*H356,2)</f>
        <v>11563.17</v>
      </c>
      <c r="BL356" s="20" t="s">
        <v>128</v>
      </c>
      <c r="BM356" s="209" t="s">
        <v>515</v>
      </c>
    </row>
    <row r="357" s="2" customFormat="1">
      <c r="A357" s="35"/>
      <c r="B357" s="36"/>
      <c r="C357" s="37"/>
      <c r="D357" s="211" t="s">
        <v>130</v>
      </c>
      <c r="E357" s="37"/>
      <c r="F357" s="212" t="s">
        <v>516</v>
      </c>
      <c r="G357" s="37"/>
      <c r="H357" s="37"/>
      <c r="I357" s="37"/>
      <c r="J357" s="37"/>
      <c r="K357" s="37"/>
      <c r="L357" s="41"/>
      <c r="M357" s="213"/>
      <c r="N357" s="214"/>
      <c r="O357" s="80"/>
      <c r="P357" s="80"/>
      <c r="Q357" s="80"/>
      <c r="R357" s="80"/>
      <c r="S357" s="80"/>
      <c r="T357" s="81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20" t="s">
        <v>130</v>
      </c>
      <c r="AU357" s="20" t="s">
        <v>82</v>
      </c>
    </row>
    <row r="358" s="14" customFormat="1">
      <c r="A358" s="14"/>
      <c r="B358" s="226"/>
      <c r="C358" s="227"/>
      <c r="D358" s="217" t="s">
        <v>132</v>
      </c>
      <c r="E358" s="228" t="s">
        <v>17</v>
      </c>
      <c r="F358" s="229" t="s">
        <v>158</v>
      </c>
      <c r="G358" s="227"/>
      <c r="H358" s="228" t="s">
        <v>17</v>
      </c>
      <c r="I358" s="227"/>
      <c r="J358" s="227"/>
      <c r="K358" s="227"/>
      <c r="L358" s="230"/>
      <c r="M358" s="231"/>
      <c r="N358" s="232"/>
      <c r="O358" s="232"/>
      <c r="P358" s="232"/>
      <c r="Q358" s="232"/>
      <c r="R358" s="232"/>
      <c r="S358" s="232"/>
      <c r="T358" s="23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34" t="s">
        <v>132</v>
      </c>
      <c r="AU358" s="234" t="s">
        <v>82</v>
      </c>
      <c r="AV358" s="14" t="s">
        <v>80</v>
      </c>
      <c r="AW358" s="14" t="s">
        <v>34</v>
      </c>
      <c r="AX358" s="14" t="s">
        <v>72</v>
      </c>
      <c r="AY358" s="234" t="s">
        <v>121</v>
      </c>
    </row>
    <row r="359" s="13" customFormat="1">
      <c r="A359" s="13"/>
      <c r="B359" s="215"/>
      <c r="C359" s="216"/>
      <c r="D359" s="217" t="s">
        <v>132</v>
      </c>
      <c r="E359" s="218" t="s">
        <v>17</v>
      </c>
      <c r="F359" s="219" t="s">
        <v>517</v>
      </c>
      <c r="G359" s="216"/>
      <c r="H359" s="220">
        <v>87</v>
      </c>
      <c r="I359" s="216"/>
      <c r="J359" s="216"/>
      <c r="K359" s="216"/>
      <c r="L359" s="221"/>
      <c r="M359" s="222"/>
      <c r="N359" s="223"/>
      <c r="O359" s="223"/>
      <c r="P359" s="223"/>
      <c r="Q359" s="223"/>
      <c r="R359" s="223"/>
      <c r="S359" s="223"/>
      <c r="T359" s="22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25" t="s">
        <v>132</v>
      </c>
      <c r="AU359" s="225" t="s">
        <v>82</v>
      </c>
      <c r="AV359" s="13" t="s">
        <v>82</v>
      </c>
      <c r="AW359" s="13" t="s">
        <v>34</v>
      </c>
      <c r="AX359" s="13" t="s">
        <v>80</v>
      </c>
      <c r="AY359" s="225" t="s">
        <v>121</v>
      </c>
    </row>
    <row r="360" s="2" customFormat="1" ht="16.5" customHeight="1">
      <c r="A360" s="35"/>
      <c r="B360" s="36"/>
      <c r="C360" s="199" t="s">
        <v>518</v>
      </c>
      <c r="D360" s="199" t="s">
        <v>123</v>
      </c>
      <c r="E360" s="200" t="s">
        <v>519</v>
      </c>
      <c r="F360" s="201" t="s">
        <v>520</v>
      </c>
      <c r="G360" s="202" t="s">
        <v>169</v>
      </c>
      <c r="H360" s="203">
        <v>87</v>
      </c>
      <c r="I360" s="204">
        <v>81.420000000000002</v>
      </c>
      <c r="J360" s="204">
        <f>ROUND(I360*H360,2)</f>
        <v>7083.54</v>
      </c>
      <c r="K360" s="201" t="s">
        <v>127</v>
      </c>
      <c r="L360" s="41"/>
      <c r="M360" s="205" t="s">
        <v>17</v>
      </c>
      <c r="N360" s="206" t="s">
        <v>43</v>
      </c>
      <c r="O360" s="207">
        <v>0.155</v>
      </c>
      <c r="P360" s="207">
        <f>O360*H360</f>
        <v>13.484999999999999</v>
      </c>
      <c r="Q360" s="207">
        <v>1.2950000000000001E-06</v>
      </c>
      <c r="R360" s="207">
        <f>Q360*H360</f>
        <v>0.00011266500000000001</v>
      </c>
      <c r="S360" s="207">
        <v>0</v>
      </c>
      <c r="T360" s="208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9" t="s">
        <v>128</v>
      </c>
      <c r="AT360" s="209" t="s">
        <v>123</v>
      </c>
      <c r="AU360" s="209" t="s">
        <v>82</v>
      </c>
      <c r="AY360" s="20" t="s">
        <v>121</v>
      </c>
      <c r="BE360" s="210">
        <f>IF(N360="základní",J360,0)</f>
        <v>7083.54</v>
      </c>
      <c r="BF360" s="210">
        <f>IF(N360="snížená",J360,0)</f>
        <v>0</v>
      </c>
      <c r="BG360" s="210">
        <f>IF(N360="zákl. přenesená",J360,0)</f>
        <v>0</v>
      </c>
      <c r="BH360" s="210">
        <f>IF(N360="sníž. přenesená",J360,0)</f>
        <v>0</v>
      </c>
      <c r="BI360" s="210">
        <f>IF(N360="nulová",J360,0)</f>
        <v>0</v>
      </c>
      <c r="BJ360" s="20" t="s">
        <v>80</v>
      </c>
      <c r="BK360" s="210">
        <f>ROUND(I360*H360,2)</f>
        <v>7083.54</v>
      </c>
      <c r="BL360" s="20" t="s">
        <v>128</v>
      </c>
      <c r="BM360" s="209" t="s">
        <v>521</v>
      </c>
    </row>
    <row r="361" s="2" customFormat="1">
      <c r="A361" s="35"/>
      <c r="B361" s="36"/>
      <c r="C361" s="37"/>
      <c r="D361" s="211" t="s">
        <v>130</v>
      </c>
      <c r="E361" s="37"/>
      <c r="F361" s="212" t="s">
        <v>522</v>
      </c>
      <c r="G361" s="37"/>
      <c r="H361" s="37"/>
      <c r="I361" s="37"/>
      <c r="J361" s="37"/>
      <c r="K361" s="37"/>
      <c r="L361" s="41"/>
      <c r="M361" s="213"/>
      <c r="N361" s="214"/>
      <c r="O361" s="80"/>
      <c r="P361" s="80"/>
      <c r="Q361" s="80"/>
      <c r="R361" s="80"/>
      <c r="S361" s="80"/>
      <c r="T361" s="81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20" t="s">
        <v>130</v>
      </c>
      <c r="AU361" s="20" t="s">
        <v>82</v>
      </c>
    </row>
    <row r="362" s="14" customFormat="1">
      <c r="A362" s="14"/>
      <c r="B362" s="226"/>
      <c r="C362" s="227"/>
      <c r="D362" s="217" t="s">
        <v>132</v>
      </c>
      <c r="E362" s="228" t="s">
        <v>17</v>
      </c>
      <c r="F362" s="229" t="s">
        <v>158</v>
      </c>
      <c r="G362" s="227"/>
      <c r="H362" s="228" t="s">
        <v>17</v>
      </c>
      <c r="I362" s="227"/>
      <c r="J362" s="227"/>
      <c r="K362" s="227"/>
      <c r="L362" s="230"/>
      <c r="M362" s="231"/>
      <c r="N362" s="232"/>
      <c r="O362" s="232"/>
      <c r="P362" s="232"/>
      <c r="Q362" s="232"/>
      <c r="R362" s="232"/>
      <c r="S362" s="232"/>
      <c r="T362" s="23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34" t="s">
        <v>132</v>
      </c>
      <c r="AU362" s="234" t="s">
        <v>82</v>
      </c>
      <c r="AV362" s="14" t="s">
        <v>80</v>
      </c>
      <c r="AW362" s="14" t="s">
        <v>34</v>
      </c>
      <c r="AX362" s="14" t="s">
        <v>72</v>
      </c>
      <c r="AY362" s="234" t="s">
        <v>121</v>
      </c>
    </row>
    <row r="363" s="13" customFormat="1">
      <c r="A363" s="13"/>
      <c r="B363" s="215"/>
      <c r="C363" s="216"/>
      <c r="D363" s="217" t="s">
        <v>132</v>
      </c>
      <c r="E363" s="218" t="s">
        <v>17</v>
      </c>
      <c r="F363" s="219" t="s">
        <v>523</v>
      </c>
      <c r="G363" s="216"/>
      <c r="H363" s="220">
        <v>87</v>
      </c>
      <c r="I363" s="216"/>
      <c r="J363" s="216"/>
      <c r="K363" s="216"/>
      <c r="L363" s="221"/>
      <c r="M363" s="222"/>
      <c r="N363" s="223"/>
      <c r="O363" s="223"/>
      <c r="P363" s="223"/>
      <c r="Q363" s="223"/>
      <c r="R363" s="223"/>
      <c r="S363" s="223"/>
      <c r="T363" s="22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5" t="s">
        <v>132</v>
      </c>
      <c r="AU363" s="225" t="s">
        <v>82</v>
      </c>
      <c r="AV363" s="13" t="s">
        <v>82</v>
      </c>
      <c r="AW363" s="13" t="s">
        <v>34</v>
      </c>
      <c r="AX363" s="13" t="s">
        <v>80</v>
      </c>
      <c r="AY363" s="225" t="s">
        <v>121</v>
      </c>
    </row>
    <row r="364" s="2" customFormat="1" ht="16.5" customHeight="1">
      <c r="A364" s="35"/>
      <c r="B364" s="36"/>
      <c r="C364" s="199" t="s">
        <v>524</v>
      </c>
      <c r="D364" s="199" t="s">
        <v>123</v>
      </c>
      <c r="E364" s="200" t="s">
        <v>525</v>
      </c>
      <c r="F364" s="201" t="s">
        <v>526</v>
      </c>
      <c r="G364" s="202" t="s">
        <v>169</v>
      </c>
      <c r="H364" s="203">
        <v>87</v>
      </c>
      <c r="I364" s="204">
        <v>102.63</v>
      </c>
      <c r="J364" s="204">
        <f>ROUND(I364*H364,2)</f>
        <v>8928.8099999999995</v>
      </c>
      <c r="K364" s="201" t="s">
        <v>127</v>
      </c>
      <c r="L364" s="41"/>
      <c r="M364" s="205" t="s">
        <v>17</v>
      </c>
      <c r="N364" s="206" t="s">
        <v>43</v>
      </c>
      <c r="O364" s="207">
        <v>0.19600000000000001</v>
      </c>
      <c r="P364" s="207">
        <f>O364*H364</f>
        <v>17.052</v>
      </c>
      <c r="Q364" s="207">
        <v>1.6449999999999999E-06</v>
      </c>
      <c r="R364" s="207">
        <f>Q364*H364</f>
        <v>0.000143115</v>
      </c>
      <c r="S364" s="207">
        <v>0</v>
      </c>
      <c r="T364" s="208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9" t="s">
        <v>128</v>
      </c>
      <c r="AT364" s="209" t="s">
        <v>123</v>
      </c>
      <c r="AU364" s="209" t="s">
        <v>82</v>
      </c>
      <c r="AY364" s="20" t="s">
        <v>121</v>
      </c>
      <c r="BE364" s="210">
        <f>IF(N364="základní",J364,0)</f>
        <v>8928.8099999999995</v>
      </c>
      <c r="BF364" s="210">
        <f>IF(N364="snížená",J364,0)</f>
        <v>0</v>
      </c>
      <c r="BG364" s="210">
        <f>IF(N364="zákl. přenesená",J364,0)</f>
        <v>0</v>
      </c>
      <c r="BH364" s="210">
        <f>IF(N364="sníž. přenesená",J364,0)</f>
        <v>0</v>
      </c>
      <c r="BI364" s="210">
        <f>IF(N364="nulová",J364,0)</f>
        <v>0</v>
      </c>
      <c r="BJ364" s="20" t="s">
        <v>80</v>
      </c>
      <c r="BK364" s="210">
        <f>ROUND(I364*H364,2)</f>
        <v>8928.8099999999995</v>
      </c>
      <c r="BL364" s="20" t="s">
        <v>128</v>
      </c>
      <c r="BM364" s="209" t="s">
        <v>527</v>
      </c>
    </row>
    <row r="365" s="2" customFormat="1">
      <c r="A365" s="35"/>
      <c r="B365" s="36"/>
      <c r="C365" s="37"/>
      <c r="D365" s="211" t="s">
        <v>130</v>
      </c>
      <c r="E365" s="37"/>
      <c r="F365" s="212" t="s">
        <v>528</v>
      </c>
      <c r="G365" s="37"/>
      <c r="H365" s="37"/>
      <c r="I365" s="37"/>
      <c r="J365" s="37"/>
      <c r="K365" s="37"/>
      <c r="L365" s="41"/>
      <c r="M365" s="213"/>
      <c r="N365" s="214"/>
      <c r="O365" s="80"/>
      <c r="P365" s="80"/>
      <c r="Q365" s="80"/>
      <c r="R365" s="80"/>
      <c r="S365" s="80"/>
      <c r="T365" s="81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20" t="s">
        <v>130</v>
      </c>
      <c r="AU365" s="20" t="s">
        <v>82</v>
      </c>
    </row>
    <row r="366" s="14" customFormat="1">
      <c r="A366" s="14"/>
      <c r="B366" s="226"/>
      <c r="C366" s="227"/>
      <c r="D366" s="217" t="s">
        <v>132</v>
      </c>
      <c r="E366" s="228" t="s">
        <v>17</v>
      </c>
      <c r="F366" s="229" t="s">
        <v>158</v>
      </c>
      <c r="G366" s="227"/>
      <c r="H366" s="228" t="s">
        <v>17</v>
      </c>
      <c r="I366" s="227"/>
      <c r="J366" s="227"/>
      <c r="K366" s="227"/>
      <c r="L366" s="230"/>
      <c r="M366" s="231"/>
      <c r="N366" s="232"/>
      <c r="O366" s="232"/>
      <c r="P366" s="232"/>
      <c r="Q366" s="232"/>
      <c r="R366" s="232"/>
      <c r="S366" s="232"/>
      <c r="T366" s="23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34" t="s">
        <v>132</v>
      </c>
      <c r="AU366" s="234" t="s">
        <v>82</v>
      </c>
      <c r="AV366" s="14" t="s">
        <v>80</v>
      </c>
      <c r="AW366" s="14" t="s">
        <v>34</v>
      </c>
      <c r="AX366" s="14" t="s">
        <v>72</v>
      </c>
      <c r="AY366" s="234" t="s">
        <v>121</v>
      </c>
    </row>
    <row r="367" s="13" customFormat="1">
      <c r="A367" s="13"/>
      <c r="B367" s="215"/>
      <c r="C367" s="216"/>
      <c r="D367" s="217" t="s">
        <v>132</v>
      </c>
      <c r="E367" s="218" t="s">
        <v>17</v>
      </c>
      <c r="F367" s="219" t="s">
        <v>529</v>
      </c>
      <c r="G367" s="216"/>
      <c r="H367" s="220">
        <v>87</v>
      </c>
      <c r="I367" s="216"/>
      <c r="J367" s="216"/>
      <c r="K367" s="216"/>
      <c r="L367" s="221"/>
      <c r="M367" s="222"/>
      <c r="N367" s="223"/>
      <c r="O367" s="223"/>
      <c r="P367" s="223"/>
      <c r="Q367" s="223"/>
      <c r="R367" s="223"/>
      <c r="S367" s="223"/>
      <c r="T367" s="22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25" t="s">
        <v>132</v>
      </c>
      <c r="AU367" s="225" t="s">
        <v>82</v>
      </c>
      <c r="AV367" s="13" t="s">
        <v>82</v>
      </c>
      <c r="AW367" s="13" t="s">
        <v>34</v>
      </c>
      <c r="AX367" s="13" t="s">
        <v>80</v>
      </c>
      <c r="AY367" s="225" t="s">
        <v>121</v>
      </c>
    </row>
    <row r="368" s="2" customFormat="1" ht="16.5" customHeight="1">
      <c r="A368" s="35"/>
      <c r="B368" s="36"/>
      <c r="C368" s="199" t="s">
        <v>530</v>
      </c>
      <c r="D368" s="199" t="s">
        <v>123</v>
      </c>
      <c r="E368" s="200" t="s">
        <v>531</v>
      </c>
      <c r="F368" s="201" t="s">
        <v>532</v>
      </c>
      <c r="G368" s="202" t="s">
        <v>169</v>
      </c>
      <c r="H368" s="203">
        <v>23</v>
      </c>
      <c r="I368" s="204">
        <v>595.28999999999996</v>
      </c>
      <c r="J368" s="204">
        <f>ROUND(I368*H368,2)</f>
        <v>13691.67</v>
      </c>
      <c r="K368" s="201" t="s">
        <v>127</v>
      </c>
      <c r="L368" s="41"/>
      <c r="M368" s="205" t="s">
        <v>17</v>
      </c>
      <c r="N368" s="206" t="s">
        <v>43</v>
      </c>
      <c r="O368" s="207">
        <v>0.26900000000000002</v>
      </c>
      <c r="P368" s="207">
        <f>O368*H368</f>
        <v>6.1870000000000003</v>
      </c>
      <c r="Q368" s="207">
        <v>0.29220869999999999</v>
      </c>
      <c r="R368" s="207">
        <f>Q368*H368</f>
        <v>6.7208000999999999</v>
      </c>
      <c r="S368" s="207">
        <v>0</v>
      </c>
      <c r="T368" s="208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9" t="s">
        <v>128</v>
      </c>
      <c r="AT368" s="209" t="s">
        <v>123</v>
      </c>
      <c r="AU368" s="209" t="s">
        <v>82</v>
      </c>
      <c r="AY368" s="20" t="s">
        <v>121</v>
      </c>
      <c r="BE368" s="210">
        <f>IF(N368="základní",J368,0)</f>
        <v>13691.67</v>
      </c>
      <c r="BF368" s="210">
        <f>IF(N368="snížená",J368,0)</f>
        <v>0</v>
      </c>
      <c r="BG368" s="210">
        <f>IF(N368="zákl. přenesená",J368,0)</f>
        <v>0</v>
      </c>
      <c r="BH368" s="210">
        <f>IF(N368="sníž. přenesená",J368,0)</f>
        <v>0</v>
      </c>
      <c r="BI368" s="210">
        <f>IF(N368="nulová",J368,0)</f>
        <v>0</v>
      </c>
      <c r="BJ368" s="20" t="s">
        <v>80</v>
      </c>
      <c r="BK368" s="210">
        <f>ROUND(I368*H368,2)</f>
        <v>13691.67</v>
      </c>
      <c r="BL368" s="20" t="s">
        <v>128</v>
      </c>
      <c r="BM368" s="209" t="s">
        <v>533</v>
      </c>
    </row>
    <row r="369" s="2" customFormat="1">
      <c r="A369" s="35"/>
      <c r="B369" s="36"/>
      <c r="C369" s="37"/>
      <c r="D369" s="211" t="s">
        <v>130</v>
      </c>
      <c r="E369" s="37"/>
      <c r="F369" s="212" t="s">
        <v>534</v>
      </c>
      <c r="G369" s="37"/>
      <c r="H369" s="37"/>
      <c r="I369" s="37"/>
      <c r="J369" s="37"/>
      <c r="K369" s="37"/>
      <c r="L369" s="41"/>
      <c r="M369" s="213"/>
      <c r="N369" s="214"/>
      <c r="O369" s="80"/>
      <c r="P369" s="80"/>
      <c r="Q369" s="80"/>
      <c r="R369" s="80"/>
      <c r="S369" s="80"/>
      <c r="T369" s="81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20" t="s">
        <v>130</v>
      </c>
      <c r="AU369" s="20" t="s">
        <v>82</v>
      </c>
    </row>
    <row r="370" s="13" customFormat="1">
      <c r="A370" s="13"/>
      <c r="B370" s="215"/>
      <c r="C370" s="216"/>
      <c r="D370" s="217" t="s">
        <v>132</v>
      </c>
      <c r="E370" s="218" t="s">
        <v>17</v>
      </c>
      <c r="F370" s="219" t="s">
        <v>535</v>
      </c>
      <c r="G370" s="216"/>
      <c r="H370" s="220">
        <v>22</v>
      </c>
      <c r="I370" s="216"/>
      <c r="J370" s="216"/>
      <c r="K370" s="216"/>
      <c r="L370" s="221"/>
      <c r="M370" s="222"/>
      <c r="N370" s="223"/>
      <c r="O370" s="223"/>
      <c r="P370" s="223"/>
      <c r="Q370" s="223"/>
      <c r="R370" s="223"/>
      <c r="S370" s="223"/>
      <c r="T370" s="22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5" t="s">
        <v>132</v>
      </c>
      <c r="AU370" s="225" t="s">
        <v>82</v>
      </c>
      <c r="AV370" s="13" t="s">
        <v>82</v>
      </c>
      <c r="AW370" s="13" t="s">
        <v>34</v>
      </c>
      <c r="AX370" s="13" t="s">
        <v>72</v>
      </c>
      <c r="AY370" s="225" t="s">
        <v>121</v>
      </c>
    </row>
    <row r="371" s="13" customFormat="1">
      <c r="A371" s="13"/>
      <c r="B371" s="215"/>
      <c r="C371" s="216"/>
      <c r="D371" s="217" t="s">
        <v>132</v>
      </c>
      <c r="E371" s="218" t="s">
        <v>17</v>
      </c>
      <c r="F371" s="219" t="s">
        <v>536</v>
      </c>
      <c r="G371" s="216"/>
      <c r="H371" s="220">
        <v>1</v>
      </c>
      <c r="I371" s="216"/>
      <c r="J371" s="216"/>
      <c r="K371" s="216"/>
      <c r="L371" s="221"/>
      <c r="M371" s="222"/>
      <c r="N371" s="223"/>
      <c r="O371" s="223"/>
      <c r="P371" s="223"/>
      <c r="Q371" s="223"/>
      <c r="R371" s="223"/>
      <c r="S371" s="223"/>
      <c r="T371" s="22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5" t="s">
        <v>132</v>
      </c>
      <c r="AU371" s="225" t="s">
        <v>82</v>
      </c>
      <c r="AV371" s="13" t="s">
        <v>82</v>
      </c>
      <c r="AW371" s="13" t="s">
        <v>34</v>
      </c>
      <c r="AX371" s="13" t="s">
        <v>72</v>
      </c>
      <c r="AY371" s="225" t="s">
        <v>121</v>
      </c>
    </row>
    <row r="372" s="15" customFormat="1">
      <c r="A372" s="15"/>
      <c r="B372" s="235"/>
      <c r="C372" s="236"/>
      <c r="D372" s="217" t="s">
        <v>132</v>
      </c>
      <c r="E372" s="237" t="s">
        <v>17</v>
      </c>
      <c r="F372" s="238" t="s">
        <v>147</v>
      </c>
      <c r="G372" s="236"/>
      <c r="H372" s="239">
        <v>23</v>
      </c>
      <c r="I372" s="236"/>
      <c r="J372" s="236"/>
      <c r="K372" s="236"/>
      <c r="L372" s="240"/>
      <c r="M372" s="241"/>
      <c r="N372" s="242"/>
      <c r="O372" s="242"/>
      <c r="P372" s="242"/>
      <c r="Q372" s="242"/>
      <c r="R372" s="242"/>
      <c r="S372" s="242"/>
      <c r="T372" s="24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44" t="s">
        <v>132</v>
      </c>
      <c r="AU372" s="244" t="s">
        <v>82</v>
      </c>
      <c r="AV372" s="15" t="s">
        <v>128</v>
      </c>
      <c r="AW372" s="15" t="s">
        <v>34</v>
      </c>
      <c r="AX372" s="15" t="s">
        <v>80</v>
      </c>
      <c r="AY372" s="244" t="s">
        <v>121</v>
      </c>
    </row>
    <row r="373" s="2" customFormat="1" ht="24.15" customHeight="1">
      <c r="A373" s="35"/>
      <c r="B373" s="36"/>
      <c r="C373" s="255" t="s">
        <v>537</v>
      </c>
      <c r="D373" s="255" t="s">
        <v>245</v>
      </c>
      <c r="E373" s="256" t="s">
        <v>538</v>
      </c>
      <c r="F373" s="257" t="s">
        <v>539</v>
      </c>
      <c r="G373" s="258" t="s">
        <v>283</v>
      </c>
      <c r="H373" s="259">
        <v>2</v>
      </c>
      <c r="I373" s="260">
        <v>1630</v>
      </c>
      <c r="J373" s="260">
        <f>ROUND(I373*H373,2)</f>
        <v>3260</v>
      </c>
      <c r="K373" s="257" t="s">
        <v>127</v>
      </c>
      <c r="L373" s="261"/>
      <c r="M373" s="262" t="s">
        <v>17</v>
      </c>
      <c r="N373" s="263" t="s">
        <v>43</v>
      </c>
      <c r="O373" s="207">
        <v>0</v>
      </c>
      <c r="P373" s="207">
        <f>O373*H373</f>
        <v>0</v>
      </c>
      <c r="Q373" s="207">
        <v>0.0054000000000000003</v>
      </c>
      <c r="R373" s="207">
        <f>Q373*H373</f>
        <v>0.010800000000000001</v>
      </c>
      <c r="S373" s="207">
        <v>0</v>
      </c>
      <c r="T373" s="208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9" t="s">
        <v>173</v>
      </c>
      <c r="AT373" s="209" t="s">
        <v>245</v>
      </c>
      <c r="AU373" s="209" t="s">
        <v>82</v>
      </c>
      <c r="AY373" s="20" t="s">
        <v>121</v>
      </c>
      <c r="BE373" s="210">
        <f>IF(N373="základní",J373,0)</f>
        <v>3260</v>
      </c>
      <c r="BF373" s="210">
        <f>IF(N373="snížená",J373,0)</f>
        <v>0</v>
      </c>
      <c r="BG373" s="210">
        <f>IF(N373="zákl. přenesená",J373,0)</f>
        <v>0</v>
      </c>
      <c r="BH373" s="210">
        <f>IF(N373="sníž. přenesená",J373,0)</f>
        <v>0</v>
      </c>
      <c r="BI373" s="210">
        <f>IF(N373="nulová",J373,0)</f>
        <v>0</v>
      </c>
      <c r="BJ373" s="20" t="s">
        <v>80</v>
      </c>
      <c r="BK373" s="210">
        <f>ROUND(I373*H373,2)</f>
        <v>3260</v>
      </c>
      <c r="BL373" s="20" t="s">
        <v>128</v>
      </c>
      <c r="BM373" s="209" t="s">
        <v>540</v>
      </c>
    </row>
    <row r="374" s="13" customFormat="1">
      <c r="A374" s="13"/>
      <c r="B374" s="215"/>
      <c r="C374" s="216"/>
      <c r="D374" s="217" t="s">
        <v>132</v>
      </c>
      <c r="E374" s="218" t="s">
        <v>17</v>
      </c>
      <c r="F374" s="219" t="s">
        <v>82</v>
      </c>
      <c r="G374" s="216"/>
      <c r="H374" s="220">
        <v>2</v>
      </c>
      <c r="I374" s="216"/>
      <c r="J374" s="216"/>
      <c r="K374" s="216"/>
      <c r="L374" s="221"/>
      <c r="M374" s="222"/>
      <c r="N374" s="223"/>
      <c r="O374" s="223"/>
      <c r="P374" s="223"/>
      <c r="Q374" s="223"/>
      <c r="R374" s="223"/>
      <c r="S374" s="223"/>
      <c r="T374" s="22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5" t="s">
        <v>132</v>
      </c>
      <c r="AU374" s="225" t="s">
        <v>82</v>
      </c>
      <c r="AV374" s="13" t="s">
        <v>82</v>
      </c>
      <c r="AW374" s="13" t="s">
        <v>34</v>
      </c>
      <c r="AX374" s="13" t="s">
        <v>80</v>
      </c>
      <c r="AY374" s="225" t="s">
        <v>121</v>
      </c>
    </row>
    <row r="375" s="2" customFormat="1" ht="16.5" customHeight="1">
      <c r="A375" s="35"/>
      <c r="B375" s="36"/>
      <c r="C375" s="255" t="s">
        <v>541</v>
      </c>
      <c r="D375" s="255" t="s">
        <v>245</v>
      </c>
      <c r="E375" s="256" t="s">
        <v>542</v>
      </c>
      <c r="F375" s="257" t="s">
        <v>543</v>
      </c>
      <c r="G375" s="258" t="s">
        <v>169</v>
      </c>
      <c r="H375" s="259">
        <v>22</v>
      </c>
      <c r="I375" s="260">
        <v>2840</v>
      </c>
      <c r="J375" s="260">
        <f>ROUND(I375*H375,2)</f>
        <v>62480</v>
      </c>
      <c r="K375" s="257" t="s">
        <v>127</v>
      </c>
      <c r="L375" s="261"/>
      <c r="M375" s="262" t="s">
        <v>17</v>
      </c>
      <c r="N375" s="263" t="s">
        <v>43</v>
      </c>
      <c r="O375" s="207">
        <v>0</v>
      </c>
      <c r="P375" s="207">
        <f>O375*H375</f>
        <v>0</v>
      </c>
      <c r="Q375" s="207">
        <v>0.012999999999999999</v>
      </c>
      <c r="R375" s="207">
        <f>Q375*H375</f>
        <v>0.28599999999999998</v>
      </c>
      <c r="S375" s="207">
        <v>0</v>
      </c>
      <c r="T375" s="208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09" t="s">
        <v>173</v>
      </c>
      <c r="AT375" s="209" t="s">
        <v>245</v>
      </c>
      <c r="AU375" s="209" t="s">
        <v>82</v>
      </c>
      <c r="AY375" s="20" t="s">
        <v>121</v>
      </c>
      <c r="BE375" s="210">
        <f>IF(N375="základní",J375,0)</f>
        <v>62480</v>
      </c>
      <c r="BF375" s="210">
        <f>IF(N375="snížená",J375,0)</f>
        <v>0</v>
      </c>
      <c r="BG375" s="210">
        <f>IF(N375="zákl. přenesená",J375,0)</f>
        <v>0</v>
      </c>
      <c r="BH375" s="210">
        <f>IF(N375="sníž. přenesená",J375,0)</f>
        <v>0</v>
      </c>
      <c r="BI375" s="210">
        <f>IF(N375="nulová",J375,0)</f>
        <v>0</v>
      </c>
      <c r="BJ375" s="20" t="s">
        <v>80</v>
      </c>
      <c r="BK375" s="210">
        <f>ROUND(I375*H375,2)</f>
        <v>62480</v>
      </c>
      <c r="BL375" s="20" t="s">
        <v>128</v>
      </c>
      <c r="BM375" s="209" t="s">
        <v>544</v>
      </c>
    </row>
    <row r="376" s="2" customFormat="1" ht="16.5" customHeight="1">
      <c r="A376" s="35"/>
      <c r="B376" s="36"/>
      <c r="C376" s="255" t="s">
        <v>545</v>
      </c>
      <c r="D376" s="255" t="s">
        <v>245</v>
      </c>
      <c r="E376" s="256" t="s">
        <v>546</v>
      </c>
      <c r="F376" s="257" t="s">
        <v>547</v>
      </c>
      <c r="G376" s="258" t="s">
        <v>169</v>
      </c>
      <c r="H376" s="259">
        <v>22</v>
      </c>
      <c r="I376" s="260">
        <v>1040</v>
      </c>
      <c r="J376" s="260">
        <f>ROUND(I376*H376,2)</f>
        <v>22880</v>
      </c>
      <c r="K376" s="257" t="s">
        <v>127</v>
      </c>
      <c r="L376" s="261"/>
      <c r="M376" s="262" t="s">
        <v>17</v>
      </c>
      <c r="N376" s="263" t="s">
        <v>43</v>
      </c>
      <c r="O376" s="207">
        <v>0</v>
      </c>
      <c r="P376" s="207">
        <f>O376*H376</f>
        <v>0</v>
      </c>
      <c r="Q376" s="207">
        <v>0.015599999999999999</v>
      </c>
      <c r="R376" s="207">
        <f>Q376*H376</f>
        <v>0.34320000000000001</v>
      </c>
      <c r="S376" s="207">
        <v>0</v>
      </c>
      <c r="T376" s="208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9" t="s">
        <v>173</v>
      </c>
      <c r="AT376" s="209" t="s">
        <v>245</v>
      </c>
      <c r="AU376" s="209" t="s">
        <v>82</v>
      </c>
      <c r="AY376" s="20" t="s">
        <v>121</v>
      </c>
      <c r="BE376" s="210">
        <f>IF(N376="základní",J376,0)</f>
        <v>22880</v>
      </c>
      <c r="BF376" s="210">
        <f>IF(N376="snížená",J376,0)</f>
        <v>0</v>
      </c>
      <c r="BG376" s="210">
        <f>IF(N376="zákl. přenesená",J376,0)</f>
        <v>0</v>
      </c>
      <c r="BH376" s="210">
        <f>IF(N376="sníž. přenesená",J376,0)</f>
        <v>0</v>
      </c>
      <c r="BI376" s="210">
        <f>IF(N376="nulová",J376,0)</f>
        <v>0</v>
      </c>
      <c r="BJ376" s="20" t="s">
        <v>80</v>
      </c>
      <c r="BK376" s="210">
        <f>ROUND(I376*H376,2)</f>
        <v>22880</v>
      </c>
      <c r="BL376" s="20" t="s">
        <v>128</v>
      </c>
      <c r="BM376" s="209" t="s">
        <v>548</v>
      </c>
    </row>
    <row r="377" s="2" customFormat="1" ht="33" customHeight="1">
      <c r="A377" s="35"/>
      <c r="B377" s="36"/>
      <c r="C377" s="199" t="s">
        <v>549</v>
      </c>
      <c r="D377" s="199" t="s">
        <v>123</v>
      </c>
      <c r="E377" s="200" t="s">
        <v>550</v>
      </c>
      <c r="F377" s="201" t="s">
        <v>551</v>
      </c>
      <c r="G377" s="202" t="s">
        <v>283</v>
      </c>
      <c r="H377" s="203">
        <v>4</v>
      </c>
      <c r="I377" s="204">
        <v>449.56</v>
      </c>
      <c r="J377" s="204">
        <f>ROUND(I377*H377,2)</f>
        <v>1798.24</v>
      </c>
      <c r="K377" s="201" t="s">
        <v>127</v>
      </c>
      <c r="L377" s="41"/>
      <c r="M377" s="205" t="s">
        <v>17</v>
      </c>
      <c r="N377" s="206" t="s">
        <v>43</v>
      </c>
      <c r="O377" s="207">
        <v>0.55700000000000005</v>
      </c>
      <c r="P377" s="207">
        <f>O377*H377</f>
        <v>2.2280000000000002</v>
      </c>
      <c r="Q377" s="207">
        <v>0</v>
      </c>
      <c r="R377" s="207">
        <f>Q377*H377</f>
        <v>0</v>
      </c>
      <c r="S377" s="207">
        <v>0.082000000000000003</v>
      </c>
      <c r="T377" s="208">
        <f>S377*H377</f>
        <v>0.32800000000000001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09" t="s">
        <v>128</v>
      </c>
      <c r="AT377" s="209" t="s">
        <v>123</v>
      </c>
      <c r="AU377" s="209" t="s">
        <v>82</v>
      </c>
      <c r="AY377" s="20" t="s">
        <v>121</v>
      </c>
      <c r="BE377" s="210">
        <f>IF(N377="základní",J377,0)</f>
        <v>1798.24</v>
      </c>
      <c r="BF377" s="210">
        <f>IF(N377="snížená",J377,0)</f>
        <v>0</v>
      </c>
      <c r="BG377" s="210">
        <f>IF(N377="zákl. přenesená",J377,0)</f>
        <v>0</v>
      </c>
      <c r="BH377" s="210">
        <f>IF(N377="sníž. přenesená",J377,0)</f>
        <v>0</v>
      </c>
      <c r="BI377" s="210">
        <f>IF(N377="nulová",J377,0)</f>
        <v>0</v>
      </c>
      <c r="BJ377" s="20" t="s">
        <v>80</v>
      </c>
      <c r="BK377" s="210">
        <f>ROUND(I377*H377,2)</f>
        <v>1798.24</v>
      </c>
      <c r="BL377" s="20" t="s">
        <v>128</v>
      </c>
      <c r="BM377" s="209" t="s">
        <v>552</v>
      </c>
    </row>
    <row r="378" s="2" customFormat="1">
      <c r="A378" s="35"/>
      <c r="B378" s="36"/>
      <c r="C378" s="37"/>
      <c r="D378" s="211" t="s">
        <v>130</v>
      </c>
      <c r="E378" s="37"/>
      <c r="F378" s="212" t="s">
        <v>553</v>
      </c>
      <c r="G378" s="37"/>
      <c r="H378" s="37"/>
      <c r="I378" s="37"/>
      <c r="J378" s="37"/>
      <c r="K378" s="37"/>
      <c r="L378" s="41"/>
      <c r="M378" s="213"/>
      <c r="N378" s="214"/>
      <c r="O378" s="80"/>
      <c r="P378" s="80"/>
      <c r="Q378" s="80"/>
      <c r="R378" s="80"/>
      <c r="S378" s="80"/>
      <c r="T378" s="81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20" t="s">
        <v>130</v>
      </c>
      <c r="AU378" s="20" t="s">
        <v>82</v>
      </c>
    </row>
    <row r="379" s="14" customFormat="1">
      <c r="A379" s="14"/>
      <c r="B379" s="226"/>
      <c r="C379" s="227"/>
      <c r="D379" s="217" t="s">
        <v>132</v>
      </c>
      <c r="E379" s="228" t="s">
        <v>17</v>
      </c>
      <c r="F379" s="229" t="s">
        <v>138</v>
      </c>
      <c r="G379" s="227"/>
      <c r="H379" s="228" t="s">
        <v>17</v>
      </c>
      <c r="I379" s="227"/>
      <c r="J379" s="227"/>
      <c r="K379" s="227"/>
      <c r="L379" s="230"/>
      <c r="M379" s="231"/>
      <c r="N379" s="232"/>
      <c r="O379" s="232"/>
      <c r="P379" s="232"/>
      <c r="Q379" s="232"/>
      <c r="R379" s="232"/>
      <c r="S379" s="232"/>
      <c r="T379" s="23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34" t="s">
        <v>132</v>
      </c>
      <c r="AU379" s="234" t="s">
        <v>82</v>
      </c>
      <c r="AV379" s="14" t="s">
        <v>80</v>
      </c>
      <c r="AW379" s="14" t="s">
        <v>34</v>
      </c>
      <c r="AX379" s="14" t="s">
        <v>72</v>
      </c>
      <c r="AY379" s="234" t="s">
        <v>121</v>
      </c>
    </row>
    <row r="380" s="13" customFormat="1">
      <c r="A380" s="13"/>
      <c r="B380" s="215"/>
      <c r="C380" s="216"/>
      <c r="D380" s="217" t="s">
        <v>132</v>
      </c>
      <c r="E380" s="218" t="s">
        <v>17</v>
      </c>
      <c r="F380" s="219" t="s">
        <v>554</v>
      </c>
      <c r="G380" s="216"/>
      <c r="H380" s="220">
        <v>4</v>
      </c>
      <c r="I380" s="216"/>
      <c r="J380" s="216"/>
      <c r="K380" s="216"/>
      <c r="L380" s="221"/>
      <c r="M380" s="222"/>
      <c r="N380" s="223"/>
      <c r="O380" s="223"/>
      <c r="P380" s="223"/>
      <c r="Q380" s="223"/>
      <c r="R380" s="223"/>
      <c r="S380" s="223"/>
      <c r="T380" s="22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25" t="s">
        <v>132</v>
      </c>
      <c r="AU380" s="225" t="s">
        <v>82</v>
      </c>
      <c r="AV380" s="13" t="s">
        <v>82</v>
      </c>
      <c r="AW380" s="13" t="s">
        <v>34</v>
      </c>
      <c r="AX380" s="13" t="s">
        <v>72</v>
      </c>
      <c r="AY380" s="225" t="s">
        <v>121</v>
      </c>
    </row>
    <row r="381" s="15" customFormat="1">
      <c r="A381" s="15"/>
      <c r="B381" s="235"/>
      <c r="C381" s="236"/>
      <c r="D381" s="217" t="s">
        <v>132</v>
      </c>
      <c r="E381" s="237" t="s">
        <v>17</v>
      </c>
      <c r="F381" s="238" t="s">
        <v>147</v>
      </c>
      <c r="G381" s="236"/>
      <c r="H381" s="239">
        <v>4</v>
      </c>
      <c r="I381" s="236"/>
      <c r="J381" s="236"/>
      <c r="K381" s="236"/>
      <c r="L381" s="240"/>
      <c r="M381" s="241"/>
      <c r="N381" s="242"/>
      <c r="O381" s="242"/>
      <c r="P381" s="242"/>
      <c r="Q381" s="242"/>
      <c r="R381" s="242"/>
      <c r="S381" s="242"/>
      <c r="T381" s="24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44" t="s">
        <v>132</v>
      </c>
      <c r="AU381" s="244" t="s">
        <v>82</v>
      </c>
      <c r="AV381" s="15" t="s">
        <v>128</v>
      </c>
      <c r="AW381" s="15" t="s">
        <v>34</v>
      </c>
      <c r="AX381" s="15" t="s">
        <v>80</v>
      </c>
      <c r="AY381" s="244" t="s">
        <v>121</v>
      </c>
    </row>
    <row r="382" s="12" customFormat="1" ht="20.88" customHeight="1">
      <c r="A382" s="12"/>
      <c r="B382" s="184"/>
      <c r="C382" s="185"/>
      <c r="D382" s="186" t="s">
        <v>71</v>
      </c>
      <c r="E382" s="197" t="s">
        <v>555</v>
      </c>
      <c r="F382" s="197" t="s">
        <v>556</v>
      </c>
      <c r="G382" s="185"/>
      <c r="H382" s="185"/>
      <c r="I382" s="185"/>
      <c r="J382" s="198">
        <f>BK382</f>
        <v>15681.02</v>
      </c>
      <c r="K382" s="185"/>
      <c r="L382" s="189"/>
      <c r="M382" s="190"/>
      <c r="N382" s="191"/>
      <c r="O382" s="191"/>
      <c r="P382" s="192">
        <f>SUM(P383:P395)</f>
        <v>8.3556480000000004</v>
      </c>
      <c r="Q382" s="191"/>
      <c r="R382" s="192">
        <f>SUM(R383:R395)</f>
        <v>0</v>
      </c>
      <c r="S382" s="191"/>
      <c r="T382" s="193">
        <f>SUM(T383:T395)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94" t="s">
        <v>80</v>
      </c>
      <c r="AT382" s="195" t="s">
        <v>71</v>
      </c>
      <c r="AU382" s="195" t="s">
        <v>82</v>
      </c>
      <c r="AY382" s="194" t="s">
        <v>121</v>
      </c>
      <c r="BK382" s="196">
        <f>SUM(BK383:BK395)</f>
        <v>15681.02</v>
      </c>
    </row>
    <row r="383" s="2" customFormat="1" ht="24.15" customHeight="1">
      <c r="A383" s="35"/>
      <c r="B383" s="36"/>
      <c r="C383" s="199" t="s">
        <v>557</v>
      </c>
      <c r="D383" s="199" t="s">
        <v>123</v>
      </c>
      <c r="E383" s="200" t="s">
        <v>558</v>
      </c>
      <c r="F383" s="201" t="s">
        <v>559</v>
      </c>
      <c r="G383" s="202" t="s">
        <v>227</v>
      </c>
      <c r="H383" s="203">
        <v>37.302</v>
      </c>
      <c r="I383" s="204">
        <v>58.840000000000003</v>
      </c>
      <c r="J383" s="204">
        <f>ROUND(I383*H383,2)</f>
        <v>2194.8499999999999</v>
      </c>
      <c r="K383" s="201" t="s">
        <v>127</v>
      </c>
      <c r="L383" s="41"/>
      <c r="M383" s="205" t="s">
        <v>17</v>
      </c>
      <c r="N383" s="206" t="s">
        <v>43</v>
      </c>
      <c r="O383" s="207">
        <v>0.032000000000000001</v>
      </c>
      <c r="P383" s="207">
        <f>O383*H383</f>
        <v>1.1936640000000001</v>
      </c>
      <c r="Q383" s="207">
        <v>0</v>
      </c>
      <c r="R383" s="207">
        <f>Q383*H383</f>
        <v>0</v>
      </c>
      <c r="S383" s="207">
        <v>0</v>
      </c>
      <c r="T383" s="208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9" t="s">
        <v>128</v>
      </c>
      <c r="AT383" s="209" t="s">
        <v>123</v>
      </c>
      <c r="AU383" s="209" t="s">
        <v>140</v>
      </c>
      <c r="AY383" s="20" t="s">
        <v>121</v>
      </c>
      <c r="BE383" s="210">
        <f>IF(N383="základní",J383,0)</f>
        <v>2194.8499999999999</v>
      </c>
      <c r="BF383" s="210">
        <f>IF(N383="snížená",J383,0)</f>
        <v>0</v>
      </c>
      <c r="BG383" s="210">
        <f>IF(N383="zákl. přenesená",J383,0)</f>
        <v>0</v>
      </c>
      <c r="BH383" s="210">
        <f>IF(N383="sníž. přenesená",J383,0)</f>
        <v>0</v>
      </c>
      <c r="BI383" s="210">
        <f>IF(N383="nulová",J383,0)</f>
        <v>0</v>
      </c>
      <c r="BJ383" s="20" t="s">
        <v>80</v>
      </c>
      <c r="BK383" s="210">
        <f>ROUND(I383*H383,2)</f>
        <v>2194.8499999999999</v>
      </c>
      <c r="BL383" s="20" t="s">
        <v>128</v>
      </c>
      <c r="BM383" s="209" t="s">
        <v>560</v>
      </c>
    </row>
    <row r="384" s="2" customFormat="1">
      <c r="A384" s="35"/>
      <c r="B384" s="36"/>
      <c r="C384" s="37"/>
      <c r="D384" s="211" t="s">
        <v>130</v>
      </c>
      <c r="E384" s="37"/>
      <c r="F384" s="212" t="s">
        <v>561</v>
      </c>
      <c r="G384" s="37"/>
      <c r="H384" s="37"/>
      <c r="I384" s="37"/>
      <c r="J384" s="37"/>
      <c r="K384" s="37"/>
      <c r="L384" s="41"/>
      <c r="M384" s="213"/>
      <c r="N384" s="214"/>
      <c r="O384" s="80"/>
      <c r="P384" s="80"/>
      <c r="Q384" s="80"/>
      <c r="R384" s="80"/>
      <c r="S384" s="80"/>
      <c r="T384" s="81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20" t="s">
        <v>130</v>
      </c>
      <c r="AU384" s="20" t="s">
        <v>140</v>
      </c>
    </row>
    <row r="385" s="13" customFormat="1">
      <c r="A385" s="13"/>
      <c r="B385" s="215"/>
      <c r="C385" s="216"/>
      <c r="D385" s="217" t="s">
        <v>132</v>
      </c>
      <c r="E385" s="218" t="s">
        <v>17</v>
      </c>
      <c r="F385" s="219" t="s">
        <v>562</v>
      </c>
      <c r="G385" s="216"/>
      <c r="H385" s="220">
        <v>23.038</v>
      </c>
      <c r="I385" s="216"/>
      <c r="J385" s="216"/>
      <c r="K385" s="216"/>
      <c r="L385" s="221"/>
      <c r="M385" s="222"/>
      <c r="N385" s="223"/>
      <c r="O385" s="223"/>
      <c r="P385" s="223"/>
      <c r="Q385" s="223"/>
      <c r="R385" s="223"/>
      <c r="S385" s="223"/>
      <c r="T385" s="22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25" t="s">
        <v>132</v>
      </c>
      <c r="AU385" s="225" t="s">
        <v>140</v>
      </c>
      <c r="AV385" s="13" t="s">
        <v>82</v>
      </c>
      <c r="AW385" s="13" t="s">
        <v>34</v>
      </c>
      <c r="AX385" s="13" t="s">
        <v>72</v>
      </c>
      <c r="AY385" s="225" t="s">
        <v>121</v>
      </c>
    </row>
    <row r="386" s="13" customFormat="1">
      <c r="A386" s="13"/>
      <c r="B386" s="215"/>
      <c r="C386" s="216"/>
      <c r="D386" s="217" t="s">
        <v>132</v>
      </c>
      <c r="E386" s="218" t="s">
        <v>17</v>
      </c>
      <c r="F386" s="219" t="s">
        <v>563</v>
      </c>
      <c r="G386" s="216"/>
      <c r="H386" s="220">
        <v>14.263999999999999</v>
      </c>
      <c r="I386" s="216"/>
      <c r="J386" s="216"/>
      <c r="K386" s="216"/>
      <c r="L386" s="221"/>
      <c r="M386" s="222"/>
      <c r="N386" s="223"/>
      <c r="O386" s="223"/>
      <c r="P386" s="223"/>
      <c r="Q386" s="223"/>
      <c r="R386" s="223"/>
      <c r="S386" s="223"/>
      <c r="T386" s="22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25" t="s">
        <v>132</v>
      </c>
      <c r="AU386" s="225" t="s">
        <v>140</v>
      </c>
      <c r="AV386" s="13" t="s">
        <v>82</v>
      </c>
      <c r="AW386" s="13" t="s">
        <v>34</v>
      </c>
      <c r="AX386" s="13" t="s">
        <v>72</v>
      </c>
      <c r="AY386" s="225" t="s">
        <v>121</v>
      </c>
    </row>
    <row r="387" s="15" customFormat="1">
      <c r="A387" s="15"/>
      <c r="B387" s="235"/>
      <c r="C387" s="236"/>
      <c r="D387" s="217" t="s">
        <v>132</v>
      </c>
      <c r="E387" s="237" t="s">
        <v>17</v>
      </c>
      <c r="F387" s="238" t="s">
        <v>147</v>
      </c>
      <c r="G387" s="236"/>
      <c r="H387" s="239">
        <v>37.302</v>
      </c>
      <c r="I387" s="236"/>
      <c r="J387" s="236"/>
      <c r="K387" s="236"/>
      <c r="L387" s="240"/>
      <c r="M387" s="241"/>
      <c r="N387" s="242"/>
      <c r="O387" s="242"/>
      <c r="P387" s="242"/>
      <c r="Q387" s="242"/>
      <c r="R387" s="242"/>
      <c r="S387" s="242"/>
      <c r="T387" s="24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44" t="s">
        <v>132</v>
      </c>
      <c r="AU387" s="244" t="s">
        <v>140</v>
      </c>
      <c r="AV387" s="15" t="s">
        <v>128</v>
      </c>
      <c r="AW387" s="15" t="s">
        <v>34</v>
      </c>
      <c r="AX387" s="15" t="s">
        <v>80</v>
      </c>
      <c r="AY387" s="244" t="s">
        <v>121</v>
      </c>
    </row>
    <row r="388" s="2" customFormat="1" ht="24.15" customHeight="1">
      <c r="A388" s="35"/>
      <c r="B388" s="36"/>
      <c r="C388" s="199" t="s">
        <v>564</v>
      </c>
      <c r="D388" s="199" t="s">
        <v>123</v>
      </c>
      <c r="E388" s="200" t="s">
        <v>565</v>
      </c>
      <c r="F388" s="201" t="s">
        <v>566</v>
      </c>
      <c r="G388" s="202" t="s">
        <v>227</v>
      </c>
      <c r="H388" s="203">
        <v>410.322</v>
      </c>
      <c r="I388" s="204">
        <v>14.93</v>
      </c>
      <c r="J388" s="204">
        <f>ROUND(I388*H388,2)</f>
        <v>6126.1099999999997</v>
      </c>
      <c r="K388" s="201" t="s">
        <v>127</v>
      </c>
      <c r="L388" s="41"/>
      <c r="M388" s="205" t="s">
        <v>17</v>
      </c>
      <c r="N388" s="206" t="s">
        <v>43</v>
      </c>
      <c r="O388" s="207">
        <v>0.0030000000000000001</v>
      </c>
      <c r="P388" s="207">
        <f>O388*H388</f>
        <v>1.230966</v>
      </c>
      <c r="Q388" s="207">
        <v>0</v>
      </c>
      <c r="R388" s="207">
        <f>Q388*H388</f>
        <v>0</v>
      </c>
      <c r="S388" s="207">
        <v>0</v>
      </c>
      <c r="T388" s="208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9" t="s">
        <v>128</v>
      </c>
      <c r="AT388" s="209" t="s">
        <v>123</v>
      </c>
      <c r="AU388" s="209" t="s">
        <v>140</v>
      </c>
      <c r="AY388" s="20" t="s">
        <v>121</v>
      </c>
      <c r="BE388" s="210">
        <f>IF(N388="základní",J388,0)</f>
        <v>6126.1099999999997</v>
      </c>
      <c r="BF388" s="210">
        <f>IF(N388="snížená",J388,0)</f>
        <v>0</v>
      </c>
      <c r="BG388" s="210">
        <f>IF(N388="zákl. přenesená",J388,0)</f>
        <v>0</v>
      </c>
      <c r="BH388" s="210">
        <f>IF(N388="sníž. přenesená",J388,0)</f>
        <v>0</v>
      </c>
      <c r="BI388" s="210">
        <f>IF(N388="nulová",J388,0)</f>
        <v>0</v>
      </c>
      <c r="BJ388" s="20" t="s">
        <v>80</v>
      </c>
      <c r="BK388" s="210">
        <f>ROUND(I388*H388,2)</f>
        <v>6126.1099999999997</v>
      </c>
      <c r="BL388" s="20" t="s">
        <v>128</v>
      </c>
      <c r="BM388" s="209" t="s">
        <v>567</v>
      </c>
    </row>
    <row r="389" s="2" customFormat="1">
      <c r="A389" s="35"/>
      <c r="B389" s="36"/>
      <c r="C389" s="37"/>
      <c r="D389" s="211" t="s">
        <v>130</v>
      </c>
      <c r="E389" s="37"/>
      <c r="F389" s="212" t="s">
        <v>568</v>
      </c>
      <c r="G389" s="37"/>
      <c r="H389" s="37"/>
      <c r="I389" s="37"/>
      <c r="J389" s="37"/>
      <c r="K389" s="37"/>
      <c r="L389" s="41"/>
      <c r="M389" s="213"/>
      <c r="N389" s="214"/>
      <c r="O389" s="80"/>
      <c r="P389" s="80"/>
      <c r="Q389" s="80"/>
      <c r="R389" s="80"/>
      <c r="S389" s="80"/>
      <c r="T389" s="81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20" t="s">
        <v>130</v>
      </c>
      <c r="AU389" s="20" t="s">
        <v>140</v>
      </c>
    </row>
    <row r="390" s="13" customFormat="1">
      <c r="A390" s="13"/>
      <c r="B390" s="215"/>
      <c r="C390" s="216"/>
      <c r="D390" s="217" t="s">
        <v>132</v>
      </c>
      <c r="E390" s="218" t="s">
        <v>17</v>
      </c>
      <c r="F390" s="219" t="s">
        <v>569</v>
      </c>
      <c r="G390" s="216"/>
      <c r="H390" s="220">
        <v>410.322</v>
      </c>
      <c r="I390" s="216"/>
      <c r="J390" s="216"/>
      <c r="K390" s="216"/>
      <c r="L390" s="221"/>
      <c r="M390" s="222"/>
      <c r="N390" s="223"/>
      <c r="O390" s="223"/>
      <c r="P390" s="223"/>
      <c r="Q390" s="223"/>
      <c r="R390" s="223"/>
      <c r="S390" s="223"/>
      <c r="T390" s="22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25" t="s">
        <v>132</v>
      </c>
      <c r="AU390" s="225" t="s">
        <v>140</v>
      </c>
      <c r="AV390" s="13" t="s">
        <v>82</v>
      </c>
      <c r="AW390" s="13" t="s">
        <v>34</v>
      </c>
      <c r="AX390" s="13" t="s">
        <v>80</v>
      </c>
      <c r="AY390" s="225" t="s">
        <v>121</v>
      </c>
    </row>
    <row r="391" s="2" customFormat="1" ht="16.5" customHeight="1">
      <c r="A391" s="35"/>
      <c r="B391" s="36"/>
      <c r="C391" s="199" t="s">
        <v>570</v>
      </c>
      <c r="D391" s="199" t="s">
        <v>123</v>
      </c>
      <c r="E391" s="200" t="s">
        <v>571</v>
      </c>
      <c r="F391" s="201" t="s">
        <v>572</v>
      </c>
      <c r="G391" s="202" t="s">
        <v>227</v>
      </c>
      <c r="H391" s="203">
        <v>37.302</v>
      </c>
      <c r="I391" s="204">
        <v>197.31</v>
      </c>
      <c r="J391" s="204">
        <f>ROUND(I391*H391,2)</f>
        <v>7360.0600000000004</v>
      </c>
      <c r="K391" s="201" t="s">
        <v>127</v>
      </c>
      <c r="L391" s="41"/>
      <c r="M391" s="205" t="s">
        <v>17</v>
      </c>
      <c r="N391" s="206" t="s">
        <v>43</v>
      </c>
      <c r="O391" s="207">
        <v>0.159</v>
      </c>
      <c r="P391" s="207">
        <f>O391*H391</f>
        <v>5.9310179999999999</v>
      </c>
      <c r="Q391" s="207">
        <v>0</v>
      </c>
      <c r="R391" s="207">
        <f>Q391*H391</f>
        <v>0</v>
      </c>
      <c r="S391" s="207">
        <v>0</v>
      </c>
      <c r="T391" s="208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9" t="s">
        <v>128</v>
      </c>
      <c r="AT391" s="209" t="s">
        <v>123</v>
      </c>
      <c r="AU391" s="209" t="s">
        <v>140</v>
      </c>
      <c r="AY391" s="20" t="s">
        <v>121</v>
      </c>
      <c r="BE391" s="210">
        <f>IF(N391="základní",J391,0)</f>
        <v>7360.0600000000004</v>
      </c>
      <c r="BF391" s="210">
        <f>IF(N391="snížená",J391,0)</f>
        <v>0</v>
      </c>
      <c r="BG391" s="210">
        <f>IF(N391="zákl. přenesená",J391,0)</f>
        <v>0</v>
      </c>
      <c r="BH391" s="210">
        <f>IF(N391="sníž. přenesená",J391,0)</f>
        <v>0</v>
      </c>
      <c r="BI391" s="210">
        <f>IF(N391="nulová",J391,0)</f>
        <v>0</v>
      </c>
      <c r="BJ391" s="20" t="s">
        <v>80</v>
      </c>
      <c r="BK391" s="210">
        <f>ROUND(I391*H391,2)</f>
        <v>7360.0600000000004</v>
      </c>
      <c r="BL391" s="20" t="s">
        <v>128</v>
      </c>
      <c r="BM391" s="209" t="s">
        <v>573</v>
      </c>
    </row>
    <row r="392" s="2" customFormat="1">
      <c r="A392" s="35"/>
      <c r="B392" s="36"/>
      <c r="C392" s="37"/>
      <c r="D392" s="211" t="s">
        <v>130</v>
      </c>
      <c r="E392" s="37"/>
      <c r="F392" s="212" t="s">
        <v>574</v>
      </c>
      <c r="G392" s="37"/>
      <c r="H392" s="37"/>
      <c r="I392" s="37"/>
      <c r="J392" s="37"/>
      <c r="K392" s="37"/>
      <c r="L392" s="41"/>
      <c r="M392" s="213"/>
      <c r="N392" s="214"/>
      <c r="O392" s="80"/>
      <c r="P392" s="80"/>
      <c r="Q392" s="80"/>
      <c r="R392" s="80"/>
      <c r="S392" s="80"/>
      <c r="T392" s="81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20" t="s">
        <v>130</v>
      </c>
      <c r="AU392" s="20" t="s">
        <v>140</v>
      </c>
    </row>
    <row r="393" s="13" customFormat="1">
      <c r="A393" s="13"/>
      <c r="B393" s="215"/>
      <c r="C393" s="216"/>
      <c r="D393" s="217" t="s">
        <v>132</v>
      </c>
      <c r="E393" s="218" t="s">
        <v>17</v>
      </c>
      <c r="F393" s="219" t="s">
        <v>562</v>
      </c>
      <c r="G393" s="216"/>
      <c r="H393" s="220">
        <v>23.038</v>
      </c>
      <c r="I393" s="216"/>
      <c r="J393" s="216"/>
      <c r="K393" s="216"/>
      <c r="L393" s="221"/>
      <c r="M393" s="222"/>
      <c r="N393" s="223"/>
      <c r="O393" s="223"/>
      <c r="P393" s="223"/>
      <c r="Q393" s="223"/>
      <c r="R393" s="223"/>
      <c r="S393" s="223"/>
      <c r="T393" s="22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25" t="s">
        <v>132</v>
      </c>
      <c r="AU393" s="225" t="s">
        <v>140</v>
      </c>
      <c r="AV393" s="13" t="s">
        <v>82</v>
      </c>
      <c r="AW393" s="13" t="s">
        <v>34</v>
      </c>
      <c r="AX393" s="13" t="s">
        <v>72</v>
      </c>
      <c r="AY393" s="225" t="s">
        <v>121</v>
      </c>
    </row>
    <row r="394" s="13" customFormat="1">
      <c r="A394" s="13"/>
      <c r="B394" s="215"/>
      <c r="C394" s="216"/>
      <c r="D394" s="217" t="s">
        <v>132</v>
      </c>
      <c r="E394" s="218" t="s">
        <v>17</v>
      </c>
      <c r="F394" s="219" t="s">
        <v>563</v>
      </c>
      <c r="G394" s="216"/>
      <c r="H394" s="220">
        <v>14.263999999999999</v>
      </c>
      <c r="I394" s="216"/>
      <c r="J394" s="216"/>
      <c r="K394" s="216"/>
      <c r="L394" s="221"/>
      <c r="M394" s="222"/>
      <c r="N394" s="223"/>
      <c r="O394" s="223"/>
      <c r="P394" s="223"/>
      <c r="Q394" s="223"/>
      <c r="R394" s="223"/>
      <c r="S394" s="223"/>
      <c r="T394" s="22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25" t="s">
        <v>132</v>
      </c>
      <c r="AU394" s="225" t="s">
        <v>140</v>
      </c>
      <c r="AV394" s="13" t="s">
        <v>82</v>
      </c>
      <c r="AW394" s="13" t="s">
        <v>34</v>
      </c>
      <c r="AX394" s="13" t="s">
        <v>72</v>
      </c>
      <c r="AY394" s="225" t="s">
        <v>121</v>
      </c>
    </row>
    <row r="395" s="15" customFormat="1">
      <c r="A395" s="15"/>
      <c r="B395" s="235"/>
      <c r="C395" s="236"/>
      <c r="D395" s="217" t="s">
        <v>132</v>
      </c>
      <c r="E395" s="237" t="s">
        <v>17</v>
      </c>
      <c r="F395" s="238" t="s">
        <v>147</v>
      </c>
      <c r="G395" s="236"/>
      <c r="H395" s="239">
        <v>37.302</v>
      </c>
      <c r="I395" s="236"/>
      <c r="J395" s="236"/>
      <c r="K395" s="236"/>
      <c r="L395" s="240"/>
      <c r="M395" s="241"/>
      <c r="N395" s="242"/>
      <c r="O395" s="242"/>
      <c r="P395" s="242"/>
      <c r="Q395" s="242"/>
      <c r="R395" s="242"/>
      <c r="S395" s="242"/>
      <c r="T395" s="24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44" t="s">
        <v>132</v>
      </c>
      <c r="AU395" s="244" t="s">
        <v>140</v>
      </c>
      <c r="AV395" s="15" t="s">
        <v>128</v>
      </c>
      <c r="AW395" s="15" t="s">
        <v>34</v>
      </c>
      <c r="AX395" s="15" t="s">
        <v>80</v>
      </c>
      <c r="AY395" s="244" t="s">
        <v>121</v>
      </c>
    </row>
    <row r="396" s="12" customFormat="1" ht="22.8" customHeight="1">
      <c r="A396" s="12"/>
      <c r="B396" s="184"/>
      <c r="C396" s="185"/>
      <c r="D396" s="186" t="s">
        <v>71</v>
      </c>
      <c r="E396" s="197" t="s">
        <v>575</v>
      </c>
      <c r="F396" s="197" t="s">
        <v>576</v>
      </c>
      <c r="G396" s="185"/>
      <c r="H396" s="185"/>
      <c r="I396" s="185"/>
      <c r="J396" s="198">
        <f>BK396</f>
        <v>10711.709999999999</v>
      </c>
      <c r="K396" s="185"/>
      <c r="L396" s="189"/>
      <c r="M396" s="190"/>
      <c r="N396" s="191"/>
      <c r="O396" s="191"/>
      <c r="P396" s="192">
        <f>SUM(P397:P402)</f>
        <v>0</v>
      </c>
      <c r="Q396" s="191"/>
      <c r="R396" s="192">
        <f>SUM(R397:R402)</f>
        <v>0</v>
      </c>
      <c r="S396" s="191"/>
      <c r="T396" s="193">
        <f>SUM(T397:T402)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94" t="s">
        <v>80</v>
      </c>
      <c r="AT396" s="195" t="s">
        <v>71</v>
      </c>
      <c r="AU396" s="195" t="s">
        <v>80</v>
      </c>
      <c r="AY396" s="194" t="s">
        <v>121</v>
      </c>
      <c r="BK396" s="196">
        <f>SUM(BK397:BK402)</f>
        <v>10711.709999999999</v>
      </c>
    </row>
    <row r="397" s="2" customFormat="1" ht="24.15" customHeight="1">
      <c r="A397" s="35"/>
      <c r="B397" s="36"/>
      <c r="C397" s="199" t="s">
        <v>577</v>
      </c>
      <c r="D397" s="199" t="s">
        <v>123</v>
      </c>
      <c r="E397" s="200" t="s">
        <v>578</v>
      </c>
      <c r="F397" s="201" t="s">
        <v>579</v>
      </c>
      <c r="G397" s="202" t="s">
        <v>227</v>
      </c>
      <c r="H397" s="203">
        <v>23.038</v>
      </c>
      <c r="I397" s="204">
        <v>143</v>
      </c>
      <c r="J397" s="204">
        <f>ROUND(I397*H397,2)</f>
        <v>3294.4299999999998</v>
      </c>
      <c r="K397" s="201" t="s">
        <v>127</v>
      </c>
      <c r="L397" s="41"/>
      <c r="M397" s="205" t="s">
        <v>17</v>
      </c>
      <c r="N397" s="206" t="s">
        <v>43</v>
      </c>
      <c r="O397" s="207">
        <v>0</v>
      </c>
      <c r="P397" s="207">
        <f>O397*H397</f>
        <v>0</v>
      </c>
      <c r="Q397" s="207">
        <v>0</v>
      </c>
      <c r="R397" s="207">
        <f>Q397*H397</f>
        <v>0</v>
      </c>
      <c r="S397" s="207">
        <v>0</v>
      </c>
      <c r="T397" s="208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9" t="s">
        <v>128</v>
      </c>
      <c r="AT397" s="209" t="s">
        <v>123</v>
      </c>
      <c r="AU397" s="209" t="s">
        <v>82</v>
      </c>
      <c r="AY397" s="20" t="s">
        <v>121</v>
      </c>
      <c r="BE397" s="210">
        <f>IF(N397="základní",J397,0)</f>
        <v>3294.4299999999998</v>
      </c>
      <c r="BF397" s="210">
        <f>IF(N397="snížená",J397,0)</f>
        <v>0</v>
      </c>
      <c r="BG397" s="210">
        <f>IF(N397="zákl. přenesená",J397,0)</f>
        <v>0</v>
      </c>
      <c r="BH397" s="210">
        <f>IF(N397="sníž. přenesená",J397,0)</f>
        <v>0</v>
      </c>
      <c r="BI397" s="210">
        <f>IF(N397="nulová",J397,0)</f>
        <v>0</v>
      </c>
      <c r="BJ397" s="20" t="s">
        <v>80</v>
      </c>
      <c r="BK397" s="210">
        <f>ROUND(I397*H397,2)</f>
        <v>3294.4299999999998</v>
      </c>
      <c r="BL397" s="20" t="s">
        <v>128</v>
      </c>
      <c r="BM397" s="209" t="s">
        <v>580</v>
      </c>
    </row>
    <row r="398" s="2" customFormat="1">
      <c r="A398" s="35"/>
      <c r="B398" s="36"/>
      <c r="C398" s="37"/>
      <c r="D398" s="211" t="s">
        <v>130</v>
      </c>
      <c r="E398" s="37"/>
      <c r="F398" s="212" t="s">
        <v>581</v>
      </c>
      <c r="G398" s="37"/>
      <c r="H398" s="37"/>
      <c r="I398" s="37"/>
      <c r="J398" s="37"/>
      <c r="K398" s="37"/>
      <c r="L398" s="41"/>
      <c r="M398" s="213"/>
      <c r="N398" s="214"/>
      <c r="O398" s="80"/>
      <c r="P398" s="80"/>
      <c r="Q398" s="80"/>
      <c r="R398" s="80"/>
      <c r="S398" s="80"/>
      <c r="T398" s="81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20" t="s">
        <v>130</v>
      </c>
      <c r="AU398" s="20" t="s">
        <v>82</v>
      </c>
    </row>
    <row r="399" s="13" customFormat="1">
      <c r="A399" s="13"/>
      <c r="B399" s="215"/>
      <c r="C399" s="216"/>
      <c r="D399" s="217" t="s">
        <v>132</v>
      </c>
      <c r="E399" s="218" t="s">
        <v>17</v>
      </c>
      <c r="F399" s="219" t="s">
        <v>562</v>
      </c>
      <c r="G399" s="216"/>
      <c r="H399" s="220">
        <v>23.038</v>
      </c>
      <c r="I399" s="216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25" t="s">
        <v>132</v>
      </c>
      <c r="AU399" s="225" t="s">
        <v>82</v>
      </c>
      <c r="AV399" s="13" t="s">
        <v>82</v>
      </c>
      <c r="AW399" s="13" t="s">
        <v>34</v>
      </c>
      <c r="AX399" s="13" t="s">
        <v>80</v>
      </c>
      <c r="AY399" s="225" t="s">
        <v>121</v>
      </c>
    </row>
    <row r="400" s="2" customFormat="1" ht="24.15" customHeight="1">
      <c r="A400" s="35"/>
      <c r="B400" s="36"/>
      <c r="C400" s="199" t="s">
        <v>582</v>
      </c>
      <c r="D400" s="199" t="s">
        <v>123</v>
      </c>
      <c r="E400" s="200" t="s">
        <v>583</v>
      </c>
      <c r="F400" s="201" t="s">
        <v>584</v>
      </c>
      <c r="G400" s="202" t="s">
        <v>227</v>
      </c>
      <c r="H400" s="203">
        <v>14.263999999999999</v>
      </c>
      <c r="I400" s="204">
        <v>520</v>
      </c>
      <c r="J400" s="204">
        <f>ROUND(I400*H400,2)</f>
        <v>7417.2799999999997</v>
      </c>
      <c r="K400" s="201" t="s">
        <v>127</v>
      </c>
      <c r="L400" s="41"/>
      <c r="M400" s="205" t="s">
        <v>17</v>
      </c>
      <c r="N400" s="206" t="s">
        <v>43</v>
      </c>
      <c r="O400" s="207">
        <v>0</v>
      </c>
      <c r="P400" s="207">
        <f>O400*H400</f>
        <v>0</v>
      </c>
      <c r="Q400" s="207">
        <v>0</v>
      </c>
      <c r="R400" s="207">
        <f>Q400*H400</f>
        <v>0</v>
      </c>
      <c r="S400" s="207">
        <v>0</v>
      </c>
      <c r="T400" s="208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9" t="s">
        <v>128</v>
      </c>
      <c r="AT400" s="209" t="s">
        <v>123</v>
      </c>
      <c r="AU400" s="209" t="s">
        <v>82</v>
      </c>
      <c r="AY400" s="20" t="s">
        <v>121</v>
      </c>
      <c r="BE400" s="210">
        <f>IF(N400="základní",J400,0)</f>
        <v>7417.2799999999997</v>
      </c>
      <c r="BF400" s="210">
        <f>IF(N400="snížená",J400,0)</f>
        <v>0</v>
      </c>
      <c r="BG400" s="210">
        <f>IF(N400="zákl. přenesená",J400,0)</f>
        <v>0</v>
      </c>
      <c r="BH400" s="210">
        <f>IF(N400="sníž. přenesená",J400,0)</f>
        <v>0</v>
      </c>
      <c r="BI400" s="210">
        <f>IF(N400="nulová",J400,0)</f>
        <v>0</v>
      </c>
      <c r="BJ400" s="20" t="s">
        <v>80</v>
      </c>
      <c r="BK400" s="210">
        <f>ROUND(I400*H400,2)</f>
        <v>7417.2799999999997</v>
      </c>
      <c r="BL400" s="20" t="s">
        <v>128</v>
      </c>
      <c r="BM400" s="209" t="s">
        <v>585</v>
      </c>
    </row>
    <row r="401" s="2" customFormat="1">
      <c r="A401" s="35"/>
      <c r="B401" s="36"/>
      <c r="C401" s="37"/>
      <c r="D401" s="211" t="s">
        <v>130</v>
      </c>
      <c r="E401" s="37"/>
      <c r="F401" s="212" t="s">
        <v>586</v>
      </c>
      <c r="G401" s="37"/>
      <c r="H401" s="37"/>
      <c r="I401" s="37"/>
      <c r="J401" s="37"/>
      <c r="K401" s="37"/>
      <c r="L401" s="41"/>
      <c r="M401" s="213"/>
      <c r="N401" s="214"/>
      <c r="O401" s="80"/>
      <c r="P401" s="80"/>
      <c r="Q401" s="80"/>
      <c r="R401" s="80"/>
      <c r="S401" s="80"/>
      <c r="T401" s="81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20" t="s">
        <v>130</v>
      </c>
      <c r="AU401" s="20" t="s">
        <v>82</v>
      </c>
    </row>
    <row r="402" s="13" customFormat="1">
      <c r="A402" s="13"/>
      <c r="B402" s="215"/>
      <c r="C402" s="216"/>
      <c r="D402" s="217" t="s">
        <v>132</v>
      </c>
      <c r="E402" s="218" t="s">
        <v>17</v>
      </c>
      <c r="F402" s="219" t="s">
        <v>563</v>
      </c>
      <c r="G402" s="216"/>
      <c r="H402" s="220">
        <v>14.263999999999999</v>
      </c>
      <c r="I402" s="216"/>
      <c r="J402" s="216"/>
      <c r="K402" s="216"/>
      <c r="L402" s="221"/>
      <c r="M402" s="222"/>
      <c r="N402" s="223"/>
      <c r="O402" s="223"/>
      <c r="P402" s="223"/>
      <c r="Q402" s="223"/>
      <c r="R402" s="223"/>
      <c r="S402" s="223"/>
      <c r="T402" s="22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25" t="s">
        <v>132</v>
      </c>
      <c r="AU402" s="225" t="s">
        <v>82</v>
      </c>
      <c r="AV402" s="13" t="s">
        <v>82</v>
      </c>
      <c r="AW402" s="13" t="s">
        <v>34</v>
      </c>
      <c r="AX402" s="13" t="s">
        <v>80</v>
      </c>
      <c r="AY402" s="225" t="s">
        <v>121</v>
      </c>
    </row>
    <row r="403" s="12" customFormat="1" ht="22.8" customHeight="1">
      <c r="A403" s="12"/>
      <c r="B403" s="184"/>
      <c r="C403" s="185"/>
      <c r="D403" s="186" t="s">
        <v>71</v>
      </c>
      <c r="E403" s="197" t="s">
        <v>587</v>
      </c>
      <c r="F403" s="197" t="s">
        <v>588</v>
      </c>
      <c r="G403" s="185"/>
      <c r="H403" s="185"/>
      <c r="I403" s="185"/>
      <c r="J403" s="198">
        <f>BK403</f>
        <v>26010.220000000001</v>
      </c>
      <c r="K403" s="185"/>
      <c r="L403" s="189"/>
      <c r="M403" s="190"/>
      <c r="N403" s="191"/>
      <c r="O403" s="191"/>
      <c r="P403" s="192">
        <f>SUM(P404:P405)</f>
        <v>42.541328999999998</v>
      </c>
      <c r="Q403" s="191"/>
      <c r="R403" s="192">
        <f>SUM(R404:R405)</f>
        <v>0</v>
      </c>
      <c r="S403" s="191"/>
      <c r="T403" s="193">
        <f>SUM(T404:T405)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194" t="s">
        <v>80</v>
      </c>
      <c r="AT403" s="195" t="s">
        <v>71</v>
      </c>
      <c r="AU403" s="195" t="s">
        <v>80</v>
      </c>
      <c r="AY403" s="194" t="s">
        <v>121</v>
      </c>
      <c r="BK403" s="196">
        <f>SUM(BK404:BK405)</f>
        <v>26010.220000000001</v>
      </c>
    </row>
    <row r="404" s="2" customFormat="1" ht="24.15" customHeight="1">
      <c r="A404" s="35"/>
      <c r="B404" s="36"/>
      <c r="C404" s="199" t="s">
        <v>589</v>
      </c>
      <c r="D404" s="199" t="s">
        <v>123</v>
      </c>
      <c r="E404" s="200" t="s">
        <v>590</v>
      </c>
      <c r="F404" s="201" t="s">
        <v>591</v>
      </c>
      <c r="G404" s="202" t="s">
        <v>227</v>
      </c>
      <c r="H404" s="203">
        <v>107.157</v>
      </c>
      <c r="I404" s="204">
        <v>242.72999999999999</v>
      </c>
      <c r="J404" s="204">
        <f>ROUND(I404*H404,2)</f>
        <v>26010.220000000001</v>
      </c>
      <c r="K404" s="201" t="s">
        <v>127</v>
      </c>
      <c r="L404" s="41"/>
      <c r="M404" s="205" t="s">
        <v>17</v>
      </c>
      <c r="N404" s="206" t="s">
        <v>43</v>
      </c>
      <c r="O404" s="207">
        <v>0.39700000000000002</v>
      </c>
      <c r="P404" s="207">
        <f>O404*H404</f>
        <v>42.541328999999998</v>
      </c>
      <c r="Q404" s="207">
        <v>0</v>
      </c>
      <c r="R404" s="207">
        <f>Q404*H404</f>
        <v>0</v>
      </c>
      <c r="S404" s="207">
        <v>0</v>
      </c>
      <c r="T404" s="208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9" t="s">
        <v>128</v>
      </c>
      <c r="AT404" s="209" t="s">
        <v>123</v>
      </c>
      <c r="AU404" s="209" t="s">
        <v>82</v>
      </c>
      <c r="AY404" s="20" t="s">
        <v>121</v>
      </c>
      <c r="BE404" s="210">
        <f>IF(N404="základní",J404,0)</f>
        <v>26010.220000000001</v>
      </c>
      <c r="BF404" s="210">
        <f>IF(N404="snížená",J404,0)</f>
        <v>0</v>
      </c>
      <c r="BG404" s="210">
        <f>IF(N404="zákl. přenesená",J404,0)</f>
        <v>0</v>
      </c>
      <c r="BH404" s="210">
        <f>IF(N404="sníž. přenesená",J404,0)</f>
        <v>0</v>
      </c>
      <c r="BI404" s="210">
        <f>IF(N404="nulová",J404,0)</f>
        <v>0</v>
      </c>
      <c r="BJ404" s="20" t="s">
        <v>80</v>
      </c>
      <c r="BK404" s="210">
        <f>ROUND(I404*H404,2)</f>
        <v>26010.220000000001</v>
      </c>
      <c r="BL404" s="20" t="s">
        <v>128</v>
      </c>
      <c r="BM404" s="209" t="s">
        <v>592</v>
      </c>
    </row>
    <row r="405" s="2" customFormat="1">
      <c r="A405" s="35"/>
      <c r="B405" s="36"/>
      <c r="C405" s="37"/>
      <c r="D405" s="211" t="s">
        <v>130</v>
      </c>
      <c r="E405" s="37"/>
      <c r="F405" s="212" t="s">
        <v>593</v>
      </c>
      <c r="G405" s="37"/>
      <c r="H405" s="37"/>
      <c r="I405" s="37"/>
      <c r="J405" s="37"/>
      <c r="K405" s="37"/>
      <c r="L405" s="41"/>
      <c r="M405" s="213"/>
      <c r="N405" s="214"/>
      <c r="O405" s="80"/>
      <c r="P405" s="80"/>
      <c r="Q405" s="80"/>
      <c r="R405" s="80"/>
      <c r="S405" s="80"/>
      <c r="T405" s="81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20" t="s">
        <v>130</v>
      </c>
      <c r="AU405" s="20" t="s">
        <v>82</v>
      </c>
    </row>
    <row r="406" s="12" customFormat="1" ht="25.92" customHeight="1">
      <c r="A406" s="12"/>
      <c r="B406" s="184"/>
      <c r="C406" s="185"/>
      <c r="D406" s="186" t="s">
        <v>71</v>
      </c>
      <c r="E406" s="187" t="s">
        <v>594</v>
      </c>
      <c r="F406" s="187" t="s">
        <v>595</v>
      </c>
      <c r="G406" s="185"/>
      <c r="H406" s="185"/>
      <c r="I406" s="185"/>
      <c r="J406" s="188">
        <f>BK406</f>
        <v>3275</v>
      </c>
      <c r="K406" s="185"/>
      <c r="L406" s="189"/>
      <c r="M406" s="190"/>
      <c r="N406" s="191"/>
      <c r="O406" s="191"/>
      <c r="P406" s="192">
        <f>P407</f>
        <v>3.0499999999999998</v>
      </c>
      <c r="Q406" s="191"/>
      <c r="R406" s="192">
        <f>R407</f>
        <v>0.01</v>
      </c>
      <c r="S406" s="191"/>
      <c r="T406" s="193">
        <f>T407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94" t="s">
        <v>82</v>
      </c>
      <c r="AT406" s="195" t="s">
        <v>71</v>
      </c>
      <c r="AU406" s="195" t="s">
        <v>72</v>
      </c>
      <c r="AY406" s="194" t="s">
        <v>121</v>
      </c>
      <c r="BK406" s="196">
        <f>BK407</f>
        <v>3275</v>
      </c>
    </row>
    <row r="407" s="12" customFormat="1" ht="22.8" customHeight="1">
      <c r="A407" s="12"/>
      <c r="B407" s="184"/>
      <c r="C407" s="185"/>
      <c r="D407" s="186" t="s">
        <v>71</v>
      </c>
      <c r="E407" s="197" t="s">
        <v>596</v>
      </c>
      <c r="F407" s="197" t="s">
        <v>597</v>
      </c>
      <c r="G407" s="185"/>
      <c r="H407" s="185"/>
      <c r="I407" s="185"/>
      <c r="J407" s="198">
        <f>BK407</f>
        <v>3275</v>
      </c>
      <c r="K407" s="185"/>
      <c r="L407" s="189"/>
      <c r="M407" s="190"/>
      <c r="N407" s="191"/>
      <c r="O407" s="191"/>
      <c r="P407" s="192">
        <f>SUM(P408:P409)</f>
        <v>3.0499999999999998</v>
      </c>
      <c r="Q407" s="191"/>
      <c r="R407" s="192">
        <f>SUM(R408:R409)</f>
        <v>0.01</v>
      </c>
      <c r="S407" s="191"/>
      <c r="T407" s="193">
        <f>SUM(T408:T409)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94" t="s">
        <v>82</v>
      </c>
      <c r="AT407" s="195" t="s">
        <v>71</v>
      </c>
      <c r="AU407" s="195" t="s">
        <v>80</v>
      </c>
      <c r="AY407" s="194" t="s">
        <v>121</v>
      </c>
      <c r="BK407" s="196">
        <f>SUM(BK408:BK409)</f>
        <v>3275</v>
      </c>
    </row>
    <row r="408" s="2" customFormat="1" ht="24.15" customHeight="1">
      <c r="A408" s="35"/>
      <c r="B408" s="36"/>
      <c r="C408" s="199" t="s">
        <v>598</v>
      </c>
      <c r="D408" s="199" t="s">
        <v>123</v>
      </c>
      <c r="E408" s="200" t="s">
        <v>599</v>
      </c>
      <c r="F408" s="201" t="s">
        <v>600</v>
      </c>
      <c r="G408" s="202" t="s">
        <v>126</v>
      </c>
      <c r="H408" s="203">
        <v>25</v>
      </c>
      <c r="I408" s="204">
        <v>131</v>
      </c>
      <c r="J408" s="204">
        <f>ROUND(I408*H408,2)</f>
        <v>3275</v>
      </c>
      <c r="K408" s="201" t="s">
        <v>127</v>
      </c>
      <c r="L408" s="41"/>
      <c r="M408" s="205" t="s">
        <v>17</v>
      </c>
      <c r="N408" s="206" t="s">
        <v>43</v>
      </c>
      <c r="O408" s="207">
        <v>0.122</v>
      </c>
      <c r="P408" s="207">
        <f>O408*H408</f>
        <v>3.0499999999999998</v>
      </c>
      <c r="Q408" s="207">
        <v>0.00040000000000000002</v>
      </c>
      <c r="R408" s="207">
        <f>Q408*H408</f>
        <v>0.01</v>
      </c>
      <c r="S408" s="207">
        <v>0</v>
      </c>
      <c r="T408" s="208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9" t="s">
        <v>233</v>
      </c>
      <c r="AT408" s="209" t="s">
        <v>123</v>
      </c>
      <c r="AU408" s="209" t="s">
        <v>82</v>
      </c>
      <c r="AY408" s="20" t="s">
        <v>121</v>
      </c>
      <c r="BE408" s="210">
        <f>IF(N408="základní",J408,0)</f>
        <v>3275</v>
      </c>
      <c r="BF408" s="210">
        <f>IF(N408="snížená",J408,0)</f>
        <v>0</v>
      </c>
      <c r="BG408" s="210">
        <f>IF(N408="zákl. přenesená",J408,0)</f>
        <v>0</v>
      </c>
      <c r="BH408" s="210">
        <f>IF(N408="sníž. přenesená",J408,0)</f>
        <v>0</v>
      </c>
      <c r="BI408" s="210">
        <f>IF(N408="nulová",J408,0)</f>
        <v>0</v>
      </c>
      <c r="BJ408" s="20" t="s">
        <v>80</v>
      </c>
      <c r="BK408" s="210">
        <f>ROUND(I408*H408,2)</f>
        <v>3275</v>
      </c>
      <c r="BL408" s="20" t="s">
        <v>233</v>
      </c>
      <c r="BM408" s="209" t="s">
        <v>601</v>
      </c>
    </row>
    <row r="409" s="2" customFormat="1">
      <c r="A409" s="35"/>
      <c r="B409" s="36"/>
      <c r="C409" s="37"/>
      <c r="D409" s="211" t="s">
        <v>130</v>
      </c>
      <c r="E409" s="37"/>
      <c r="F409" s="212" t="s">
        <v>602</v>
      </c>
      <c r="G409" s="37"/>
      <c r="H409" s="37"/>
      <c r="I409" s="37"/>
      <c r="J409" s="37"/>
      <c r="K409" s="37"/>
      <c r="L409" s="41"/>
      <c r="M409" s="264"/>
      <c r="N409" s="265"/>
      <c r="O409" s="266"/>
      <c r="P409" s="266"/>
      <c r="Q409" s="266"/>
      <c r="R409" s="266"/>
      <c r="S409" s="266"/>
      <c r="T409" s="267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20" t="s">
        <v>130</v>
      </c>
      <c r="AU409" s="20" t="s">
        <v>82</v>
      </c>
    </row>
    <row r="410" s="2" customFormat="1" ht="6.96" customHeight="1">
      <c r="A410" s="35"/>
      <c r="B410" s="55"/>
      <c r="C410" s="56"/>
      <c r="D410" s="56"/>
      <c r="E410" s="56"/>
      <c r="F410" s="56"/>
      <c r="G410" s="56"/>
      <c r="H410" s="56"/>
      <c r="I410" s="56"/>
      <c r="J410" s="56"/>
      <c r="K410" s="56"/>
      <c r="L410" s="41"/>
      <c r="M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</row>
  </sheetData>
  <sheetProtection sheet="1" autoFilter="0" formatColumns="0" formatRows="0" objects="1" scenarios="1" spinCount="100000" saltValue="rOofIa46x6p55JBNpxBXBkBCtW+dvJ79eymenLXq6KSiKbh3uIm2Kj3F4/APuj37Ru3pJvtuELXqT3twYdX95Q==" hashValue="kmwyDciElua7hGhUp9z2IQxooKKTkQDSqiwl+QIP+lwHeOdxnHfQZjwuZ++LA0JooLF7itMhUOk/aSbJ1obExg==" algorithmName="SHA-512" password="CC35"/>
  <autoFilter ref="C91:K409"/>
  <mergeCells count="8">
    <mergeCell ref="E7:H7"/>
    <mergeCell ref="E9:H9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4_02/111211101"/>
    <hyperlink ref="F99" r:id="rId2" display="https://podminky.urs.cz/item/CS_URS_2024_02/111301111"/>
    <hyperlink ref="F103" r:id="rId3" display="https://podminky.urs.cz/item/CS_URS_2024_02/113106123"/>
    <hyperlink ref="F108" r:id="rId4" display="https://podminky.urs.cz/item/CS_URS_2024_02/113107330"/>
    <hyperlink ref="F111" r:id="rId5" display="https://podminky.urs.cz/item/CS_URS_2024_02/113107341"/>
    <hyperlink ref="F115" r:id="rId6" display="https://podminky.urs.cz/item/CS_URS_2024_02/113107342"/>
    <hyperlink ref="F119" r:id="rId7" display="https://podminky.urs.cz/item/CS_URS_2024_02/113201112"/>
    <hyperlink ref="F122" r:id="rId8" display="https://podminky.urs.cz/item/CS_URS_2024_02/113202111"/>
    <hyperlink ref="F126" r:id="rId9" display="https://podminky.urs.cz/item/CS_URS_2024_02/119001421"/>
    <hyperlink ref="F129" r:id="rId10" display="https://podminky.urs.cz/item/CS_URS_2024_02/122251102"/>
    <hyperlink ref="F138" r:id="rId11" display="https://podminky.urs.cz/item/CS_URS_2024_02/129001101"/>
    <hyperlink ref="F141" r:id="rId12" display="https://podminky.urs.cz/item/CS_URS_2024_02/132254202"/>
    <hyperlink ref="F146" r:id="rId13" display="https://podminky.urs.cz/item/CS_URS_2024_02/162751117"/>
    <hyperlink ref="F152" r:id="rId14" display="https://podminky.urs.cz/item/CS_URS_2024_02/162751119"/>
    <hyperlink ref="F159" r:id="rId15" display="https://podminky.urs.cz/item/CS_URS_2024_02/171201231"/>
    <hyperlink ref="F165" r:id="rId16" display="https://podminky.urs.cz/item/CS_URS_2024_02/171251201"/>
    <hyperlink ref="F171" r:id="rId17" display="https://podminky.urs.cz/item/CS_URS_2024_02/175151101"/>
    <hyperlink ref="F177" r:id="rId18" display="https://podminky.urs.cz/item/CS_URS_2024_02/181351003"/>
    <hyperlink ref="F184" r:id="rId19" display="https://podminky.urs.cz/item/CS_URS_2024_02/181411131"/>
    <hyperlink ref="F190" r:id="rId20" display="https://podminky.urs.cz/item/CS_URS_2024_02/181951112"/>
    <hyperlink ref="F196" r:id="rId21" display="https://podminky.urs.cz/item/CS_URS_2024_02/966070821"/>
    <hyperlink ref="F200" r:id="rId22" display="https://podminky.urs.cz/item/CS_URS_2024_02/339921132"/>
    <hyperlink ref="F207" r:id="rId23" display="https://podminky.urs.cz/item/CS_URS_2024_02/348172114"/>
    <hyperlink ref="F211" r:id="rId24" display="https://podminky.urs.cz/item/CS_URS_2024_02/451573111"/>
    <hyperlink ref="F217" r:id="rId25" display="https://podminky.urs.cz/item/CS_URS_2024_02/564851111"/>
    <hyperlink ref="F226" r:id="rId26" display="https://podminky.urs.cz/item/CS_URS_2024_02/564861111"/>
    <hyperlink ref="F231" r:id="rId27" display="https://podminky.urs.cz/item/CS_URS_2024_02/573211109"/>
    <hyperlink ref="F235" r:id="rId28" display="https://podminky.urs.cz/item/CS_URS_2024_02/577134141"/>
    <hyperlink ref="F239" r:id="rId29" display="https://podminky.urs.cz/item/CS_URS_2024_02/577165142"/>
    <hyperlink ref="F243" r:id="rId30" display="https://podminky.urs.cz/item/CS_URS_2024_02/596211112"/>
    <hyperlink ref="F260" r:id="rId31" display="https://podminky.urs.cz/item/CS_URS_2024_02/596212211"/>
    <hyperlink ref="F283" r:id="rId32" display="https://podminky.urs.cz/item/CS_URS_2024_02/871310310"/>
    <hyperlink ref="F287" r:id="rId33" display="https://podminky.urs.cz/item/CS_URS_2024_02/877355211"/>
    <hyperlink ref="F293" r:id="rId34" display="https://podminky.urs.cz/item/CS_URS_2024_02/914111111"/>
    <hyperlink ref="F297" r:id="rId35" display="https://podminky.urs.cz/item/CS_URS_2024_02/914511111"/>
    <hyperlink ref="F300" r:id="rId36" display="https://podminky.urs.cz/item/CS_URS_2024_02/915111112"/>
    <hyperlink ref="F303" r:id="rId37" display="https://podminky.urs.cz/item/CS_URS_2024_02/915111122"/>
    <hyperlink ref="F306" r:id="rId38" display="https://podminky.urs.cz/item/CS_URS_2024_02/915211112"/>
    <hyperlink ref="F309" r:id="rId39" display="https://podminky.urs.cz/item/CS_URS_2024_02/915211122"/>
    <hyperlink ref="F312" r:id="rId40" display="https://podminky.urs.cz/item/CS_URS_2024_02/915611111"/>
    <hyperlink ref="F317" r:id="rId41" display="https://podminky.urs.cz/item/CS_URS_2024_02/916132113"/>
    <hyperlink ref="F337" r:id="rId42" display="https://podminky.urs.cz/item/CS_URS_2024_02/916231213"/>
    <hyperlink ref="F346" r:id="rId43" display="https://podminky.urs.cz/item/CS_URS_2024_02/916991121"/>
    <hyperlink ref="F353" r:id="rId44" display="https://podminky.urs.cz/item/CS_URS_2024_02/919112213"/>
    <hyperlink ref="F357" r:id="rId45" display="https://podminky.urs.cz/item/CS_URS_2024_02/919121112"/>
    <hyperlink ref="F361" r:id="rId46" display="https://podminky.urs.cz/item/CS_URS_2024_02/919735111"/>
    <hyperlink ref="F365" r:id="rId47" display="https://podminky.urs.cz/item/CS_URS_2024_02/919735112"/>
    <hyperlink ref="F369" r:id="rId48" display="https://podminky.urs.cz/item/CS_URS_2024_02/935113111"/>
    <hyperlink ref="F378" r:id="rId49" display="https://podminky.urs.cz/item/CS_URS_2024_02/966006132"/>
    <hyperlink ref="F384" r:id="rId50" display="https://podminky.urs.cz/item/CS_URS_2024_02/997221561"/>
    <hyperlink ref="F389" r:id="rId51" display="https://podminky.urs.cz/item/CS_URS_2024_02/997221569"/>
    <hyperlink ref="F392" r:id="rId52" display="https://podminky.urs.cz/item/CS_URS_2024_02/997221611"/>
    <hyperlink ref="F398" r:id="rId53" display="https://podminky.urs.cz/item/CS_URS_2024_02/997221861"/>
    <hyperlink ref="F401" r:id="rId54" display="https://podminky.urs.cz/item/CS_URS_2024_02/997221875"/>
    <hyperlink ref="F405" r:id="rId55" display="https://podminky.urs.cz/item/CS_URS_2024_02/998223011"/>
    <hyperlink ref="F409" r:id="rId56" display="https://podminky.urs.cz/item/CS_URS_2024_02/711161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5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3"/>
      <c r="AT3" s="20" t="s">
        <v>82</v>
      </c>
    </row>
    <row r="4" s="1" customFormat="1" ht="24.96" customHeight="1">
      <c r="B4" s="23"/>
      <c r="D4" s="126" t="s">
        <v>86</v>
      </c>
      <c r="L4" s="23"/>
      <c r="M4" s="127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28" t="s">
        <v>14</v>
      </c>
      <c r="L6" s="23"/>
    </row>
    <row r="7" s="1" customFormat="1" ht="16.5" customHeight="1">
      <c r="B7" s="23"/>
      <c r="E7" s="129" t="str">
        <f>'Rekapitulace stavby'!K6</f>
        <v>Chodník v ul. Radovesnická II. etapa, Kolín - Štítary</v>
      </c>
      <c r="F7" s="128"/>
      <c r="G7" s="128"/>
      <c r="H7" s="128"/>
      <c r="L7" s="23"/>
    </row>
    <row r="8" s="2" customFormat="1" ht="12" customHeight="1">
      <c r="A8" s="35"/>
      <c r="B8" s="41"/>
      <c r="C8" s="35"/>
      <c r="D8" s="128" t="s">
        <v>87</v>
      </c>
      <c r="E8" s="35"/>
      <c r="F8" s="35"/>
      <c r="G8" s="35"/>
      <c r="H8" s="35"/>
      <c r="I8" s="35"/>
      <c r="J8" s="35"/>
      <c r="K8" s="35"/>
      <c r="L8" s="13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1" t="s">
        <v>603</v>
      </c>
      <c r="F9" s="35"/>
      <c r="G9" s="35"/>
      <c r="H9" s="35"/>
      <c r="I9" s="35"/>
      <c r="J9" s="35"/>
      <c r="K9" s="35"/>
      <c r="L9" s="13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8" t="s">
        <v>16</v>
      </c>
      <c r="E11" s="35"/>
      <c r="F11" s="132" t="s">
        <v>17</v>
      </c>
      <c r="G11" s="35"/>
      <c r="H11" s="35"/>
      <c r="I11" s="128" t="s">
        <v>18</v>
      </c>
      <c r="J11" s="132" t="s">
        <v>17</v>
      </c>
      <c r="K11" s="35"/>
      <c r="L11" s="13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8" t="s">
        <v>19</v>
      </c>
      <c r="E12" s="35"/>
      <c r="F12" s="132" t="s">
        <v>20</v>
      </c>
      <c r="G12" s="35"/>
      <c r="H12" s="35"/>
      <c r="I12" s="128" t="s">
        <v>21</v>
      </c>
      <c r="J12" s="133" t="str">
        <f>'Rekapitulace stavby'!AN8</f>
        <v>6. 9. 2024</v>
      </c>
      <c r="K12" s="35"/>
      <c r="L12" s="13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8" t="s">
        <v>23</v>
      </c>
      <c r="E14" s="35"/>
      <c r="F14" s="35"/>
      <c r="G14" s="35"/>
      <c r="H14" s="35"/>
      <c r="I14" s="128" t="s">
        <v>24</v>
      </c>
      <c r="J14" s="132" t="s">
        <v>25</v>
      </c>
      <c r="K14" s="35"/>
      <c r="L14" s="13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2" t="s">
        <v>26</v>
      </c>
      <c r="F15" s="35"/>
      <c r="G15" s="35"/>
      <c r="H15" s="35"/>
      <c r="I15" s="128" t="s">
        <v>27</v>
      </c>
      <c r="J15" s="132" t="s">
        <v>28</v>
      </c>
      <c r="K15" s="35"/>
      <c r="L15" s="13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8" t="s">
        <v>29</v>
      </c>
      <c r="E17" s="35"/>
      <c r="F17" s="35"/>
      <c r="G17" s="35"/>
      <c r="H17" s="35"/>
      <c r="I17" s="128" t="s">
        <v>24</v>
      </c>
      <c r="J17" s="132" t="s">
        <v>25</v>
      </c>
      <c r="K17" s="35"/>
      <c r="L17" s="13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132" t="s">
        <v>26</v>
      </c>
      <c r="F18" s="35"/>
      <c r="G18" s="35"/>
      <c r="H18" s="35"/>
      <c r="I18" s="128" t="s">
        <v>27</v>
      </c>
      <c r="J18" s="132" t="s">
        <v>28</v>
      </c>
      <c r="K18" s="35"/>
      <c r="L18" s="13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8" t="s">
        <v>30</v>
      </c>
      <c r="E20" s="35"/>
      <c r="F20" s="35"/>
      <c r="G20" s="35"/>
      <c r="H20" s="35"/>
      <c r="I20" s="128" t="s">
        <v>24</v>
      </c>
      <c r="J20" s="132" t="s">
        <v>31</v>
      </c>
      <c r="K20" s="35"/>
      <c r="L20" s="13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2" t="s">
        <v>32</v>
      </c>
      <c r="F21" s="35"/>
      <c r="G21" s="35"/>
      <c r="H21" s="35"/>
      <c r="I21" s="128" t="s">
        <v>27</v>
      </c>
      <c r="J21" s="132" t="s">
        <v>33</v>
      </c>
      <c r="K21" s="35"/>
      <c r="L21" s="13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8" t="s">
        <v>35</v>
      </c>
      <c r="E23" s="35"/>
      <c r="F23" s="35"/>
      <c r="G23" s="35"/>
      <c r="H23" s="35"/>
      <c r="I23" s="128" t="s">
        <v>24</v>
      </c>
      <c r="J23" s="132" t="s">
        <v>31</v>
      </c>
      <c r="K23" s="35"/>
      <c r="L23" s="13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2" t="s">
        <v>32</v>
      </c>
      <c r="F24" s="35"/>
      <c r="G24" s="35"/>
      <c r="H24" s="35"/>
      <c r="I24" s="128" t="s">
        <v>27</v>
      </c>
      <c r="J24" s="132" t="s">
        <v>33</v>
      </c>
      <c r="K24" s="35"/>
      <c r="L24" s="13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8" t="s">
        <v>36</v>
      </c>
      <c r="E26" s="35"/>
      <c r="F26" s="35"/>
      <c r="G26" s="35"/>
      <c r="H26" s="35"/>
      <c r="I26" s="35"/>
      <c r="J26" s="35"/>
      <c r="K26" s="35"/>
      <c r="L26" s="13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4"/>
      <c r="B27" s="135"/>
      <c r="C27" s="134"/>
      <c r="D27" s="134"/>
      <c r="E27" s="136" t="s">
        <v>17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8"/>
      <c r="E29" s="138"/>
      <c r="F29" s="138"/>
      <c r="G29" s="138"/>
      <c r="H29" s="138"/>
      <c r="I29" s="138"/>
      <c r="J29" s="138"/>
      <c r="K29" s="138"/>
      <c r="L29" s="13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9" t="s">
        <v>38</v>
      </c>
      <c r="E30" s="35"/>
      <c r="F30" s="35"/>
      <c r="G30" s="35"/>
      <c r="H30" s="35"/>
      <c r="I30" s="35"/>
      <c r="J30" s="140">
        <f>ROUND(J80, 2)</f>
        <v>135000</v>
      </c>
      <c r="K30" s="35"/>
      <c r="L30" s="13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8"/>
      <c r="E31" s="138"/>
      <c r="F31" s="138"/>
      <c r="G31" s="138"/>
      <c r="H31" s="138"/>
      <c r="I31" s="138"/>
      <c r="J31" s="138"/>
      <c r="K31" s="138"/>
      <c r="L31" s="13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1" t="s">
        <v>40</v>
      </c>
      <c r="G32" s="35"/>
      <c r="H32" s="35"/>
      <c r="I32" s="141" t="s">
        <v>39</v>
      </c>
      <c r="J32" s="141" t="s">
        <v>41</v>
      </c>
      <c r="K32" s="35"/>
      <c r="L32" s="13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2" t="s">
        <v>42</v>
      </c>
      <c r="E33" s="128" t="s">
        <v>43</v>
      </c>
      <c r="F33" s="143">
        <f>ROUND((SUM(BE80:BE87)),  2)</f>
        <v>135000</v>
      </c>
      <c r="G33" s="35"/>
      <c r="H33" s="35"/>
      <c r="I33" s="144">
        <v>0.20999999999999999</v>
      </c>
      <c r="J33" s="143">
        <f>ROUND(((SUM(BE80:BE87))*I33),  2)</f>
        <v>28350</v>
      </c>
      <c r="K33" s="35"/>
      <c r="L33" s="13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8" t="s">
        <v>44</v>
      </c>
      <c r="F34" s="143">
        <f>ROUND((SUM(BF80:BF87)),  2)</f>
        <v>0</v>
      </c>
      <c r="G34" s="35"/>
      <c r="H34" s="35"/>
      <c r="I34" s="144">
        <v>0.12</v>
      </c>
      <c r="J34" s="143">
        <f>ROUND(((SUM(BF80:BF87))*I34),  2)</f>
        <v>0</v>
      </c>
      <c r="K34" s="35"/>
      <c r="L34" s="13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8" t="s">
        <v>45</v>
      </c>
      <c r="F35" s="143">
        <f>ROUND((SUM(BG80:BG87)),  2)</f>
        <v>0</v>
      </c>
      <c r="G35" s="35"/>
      <c r="H35" s="35"/>
      <c r="I35" s="144">
        <v>0.20999999999999999</v>
      </c>
      <c r="J35" s="143">
        <f>0</f>
        <v>0</v>
      </c>
      <c r="K35" s="35"/>
      <c r="L35" s="13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8" t="s">
        <v>46</v>
      </c>
      <c r="F36" s="143">
        <f>ROUND((SUM(BH80:BH87)),  2)</f>
        <v>0</v>
      </c>
      <c r="G36" s="35"/>
      <c r="H36" s="35"/>
      <c r="I36" s="144">
        <v>0.12</v>
      </c>
      <c r="J36" s="143">
        <f>0</f>
        <v>0</v>
      </c>
      <c r="K36" s="35"/>
      <c r="L36" s="13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8" t="s">
        <v>47</v>
      </c>
      <c r="F37" s="143">
        <f>ROUND((SUM(BI80:BI87)),  2)</f>
        <v>0</v>
      </c>
      <c r="G37" s="35"/>
      <c r="H37" s="35"/>
      <c r="I37" s="144">
        <v>0</v>
      </c>
      <c r="J37" s="143">
        <f>0</f>
        <v>0</v>
      </c>
      <c r="K37" s="35"/>
      <c r="L37" s="13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163350</v>
      </c>
      <c r="K39" s="151"/>
      <c r="L39" s="13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6" t="s">
        <v>89</v>
      </c>
      <c r="D45" s="37"/>
      <c r="E45" s="37"/>
      <c r="F45" s="37"/>
      <c r="G45" s="37"/>
      <c r="H45" s="37"/>
      <c r="I45" s="37"/>
      <c r="J45" s="37"/>
      <c r="K45" s="37"/>
      <c r="L45" s="13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32" t="s">
        <v>14</v>
      </c>
      <c r="D47" s="37"/>
      <c r="E47" s="37"/>
      <c r="F47" s="37"/>
      <c r="G47" s="37"/>
      <c r="H47" s="37"/>
      <c r="I47" s="37"/>
      <c r="J47" s="37"/>
      <c r="K47" s="37"/>
      <c r="L47" s="13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6" t="str">
        <f>E7</f>
        <v>Chodník v ul. Radovesnická II. etapa, Kolín - Štítary</v>
      </c>
      <c r="F48" s="32"/>
      <c r="G48" s="32"/>
      <c r="H48" s="32"/>
      <c r="I48" s="37"/>
      <c r="J48" s="37"/>
      <c r="K48" s="37"/>
      <c r="L48" s="13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32" t="s">
        <v>87</v>
      </c>
      <c r="D49" s="37"/>
      <c r="E49" s="37"/>
      <c r="F49" s="37"/>
      <c r="G49" s="37"/>
      <c r="H49" s="37"/>
      <c r="I49" s="37"/>
      <c r="J49" s="37"/>
      <c r="K49" s="37"/>
      <c r="L49" s="13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5" t="str">
        <f>E9</f>
        <v>003/2024_2 - Vedlejší rozpočtové náklady</v>
      </c>
      <c r="F50" s="37"/>
      <c r="G50" s="37"/>
      <c r="H50" s="37"/>
      <c r="I50" s="37"/>
      <c r="J50" s="37"/>
      <c r="K50" s="37"/>
      <c r="L50" s="13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32" t="s">
        <v>19</v>
      </c>
      <c r="D52" s="37"/>
      <c r="E52" s="37"/>
      <c r="F52" s="29" t="str">
        <f>F12</f>
        <v xml:space="preserve"> Kolín - Štítary</v>
      </c>
      <c r="G52" s="37"/>
      <c r="H52" s="37"/>
      <c r="I52" s="32" t="s">
        <v>21</v>
      </c>
      <c r="J52" s="68" t="str">
        <f>IF(J12="","",J12)</f>
        <v>6. 9. 2024</v>
      </c>
      <c r="K52" s="37"/>
      <c r="L52" s="13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32" t="s">
        <v>23</v>
      </c>
      <c r="D54" s="37"/>
      <c r="E54" s="37"/>
      <c r="F54" s="29" t="str">
        <f>E15</f>
        <v>Město Kolín</v>
      </c>
      <c r="G54" s="37"/>
      <c r="H54" s="37"/>
      <c r="I54" s="32" t="s">
        <v>30</v>
      </c>
      <c r="J54" s="33" t="str">
        <f>E21</f>
        <v>DI PROJEKT s.r.o.</v>
      </c>
      <c r="K54" s="37"/>
      <c r="L54" s="13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32" t="s">
        <v>29</v>
      </c>
      <c r="D55" s="37"/>
      <c r="E55" s="37"/>
      <c r="F55" s="29" t="str">
        <f>IF(E18="","",E18)</f>
        <v>Město Kolín</v>
      </c>
      <c r="G55" s="37"/>
      <c r="H55" s="37"/>
      <c r="I55" s="32" t="s">
        <v>35</v>
      </c>
      <c r="J55" s="33" t="str">
        <f>E24</f>
        <v>DI PROJEKT s.r.o.</v>
      </c>
      <c r="K55" s="37"/>
      <c r="L55" s="13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7" t="s">
        <v>90</v>
      </c>
      <c r="D57" s="158"/>
      <c r="E57" s="158"/>
      <c r="F57" s="158"/>
      <c r="G57" s="158"/>
      <c r="H57" s="158"/>
      <c r="I57" s="158"/>
      <c r="J57" s="159" t="s">
        <v>91</v>
      </c>
      <c r="K57" s="158"/>
      <c r="L57" s="13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0" t="s">
        <v>70</v>
      </c>
      <c r="D59" s="37"/>
      <c r="E59" s="37"/>
      <c r="F59" s="37"/>
      <c r="G59" s="37"/>
      <c r="H59" s="37"/>
      <c r="I59" s="37"/>
      <c r="J59" s="98">
        <f>J80</f>
        <v>135000</v>
      </c>
      <c r="K59" s="37"/>
      <c r="L59" s="13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20" t="s">
        <v>92</v>
      </c>
    </row>
    <row r="60" s="9" customFormat="1" ht="24.96" customHeight="1">
      <c r="A60" s="9"/>
      <c r="B60" s="161"/>
      <c r="C60" s="162"/>
      <c r="D60" s="163" t="s">
        <v>604</v>
      </c>
      <c r="E60" s="164"/>
      <c r="F60" s="164"/>
      <c r="G60" s="164"/>
      <c r="H60" s="164"/>
      <c r="I60" s="164"/>
      <c r="J60" s="165">
        <f>J81</f>
        <v>135000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5"/>
      <c r="C62" s="56"/>
      <c r="D62" s="56"/>
      <c r="E62" s="56"/>
      <c r="F62" s="56"/>
      <c r="G62" s="56"/>
      <c r="H62" s="56"/>
      <c r="I62" s="56"/>
      <c r="J62" s="56"/>
      <c r="K62" s="56"/>
      <c r="L62" s="13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0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6" t="s">
        <v>106</v>
      </c>
      <c r="D67" s="37"/>
      <c r="E67" s="37"/>
      <c r="F67" s="37"/>
      <c r="G67" s="37"/>
      <c r="H67" s="37"/>
      <c r="I67" s="37"/>
      <c r="J67" s="37"/>
      <c r="K67" s="37"/>
      <c r="L67" s="13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32" t="s">
        <v>14</v>
      </c>
      <c r="D69" s="37"/>
      <c r="E69" s="37"/>
      <c r="F69" s="37"/>
      <c r="G69" s="37"/>
      <c r="H69" s="37"/>
      <c r="I69" s="37"/>
      <c r="J69" s="37"/>
      <c r="K69" s="37"/>
      <c r="L69" s="13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6" t="str">
        <f>E7</f>
        <v>Chodník v ul. Radovesnická II. etapa, Kolín - Štítary</v>
      </c>
      <c r="F70" s="32"/>
      <c r="G70" s="32"/>
      <c r="H70" s="32"/>
      <c r="I70" s="37"/>
      <c r="J70" s="37"/>
      <c r="K70" s="37"/>
      <c r="L70" s="13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32" t="s">
        <v>87</v>
      </c>
      <c r="D71" s="37"/>
      <c r="E71" s="37"/>
      <c r="F71" s="37"/>
      <c r="G71" s="37"/>
      <c r="H71" s="37"/>
      <c r="I71" s="37"/>
      <c r="J71" s="37"/>
      <c r="K71" s="37"/>
      <c r="L71" s="13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5" t="str">
        <f>E9</f>
        <v>003/2024_2 - Vedlejší rozpočtové náklady</v>
      </c>
      <c r="F72" s="37"/>
      <c r="G72" s="37"/>
      <c r="H72" s="37"/>
      <c r="I72" s="37"/>
      <c r="J72" s="37"/>
      <c r="K72" s="37"/>
      <c r="L72" s="13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32" t="s">
        <v>19</v>
      </c>
      <c r="D74" s="37"/>
      <c r="E74" s="37"/>
      <c r="F74" s="29" t="str">
        <f>F12</f>
        <v xml:space="preserve"> Kolín - Štítary</v>
      </c>
      <c r="G74" s="37"/>
      <c r="H74" s="37"/>
      <c r="I74" s="32" t="s">
        <v>21</v>
      </c>
      <c r="J74" s="68" t="str">
        <f>IF(J12="","",J12)</f>
        <v>6. 9. 2024</v>
      </c>
      <c r="K74" s="37"/>
      <c r="L74" s="13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32" t="s">
        <v>23</v>
      </c>
      <c r="D76" s="37"/>
      <c r="E76" s="37"/>
      <c r="F76" s="29" t="str">
        <f>E15</f>
        <v>Město Kolín</v>
      </c>
      <c r="G76" s="37"/>
      <c r="H76" s="37"/>
      <c r="I76" s="32" t="s">
        <v>30</v>
      </c>
      <c r="J76" s="33" t="str">
        <f>E21</f>
        <v>DI PROJEKT s.r.o.</v>
      </c>
      <c r="K76" s="37"/>
      <c r="L76" s="13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32" t="s">
        <v>29</v>
      </c>
      <c r="D77" s="37"/>
      <c r="E77" s="37"/>
      <c r="F77" s="29" t="str">
        <f>IF(E18="","",E18)</f>
        <v>Město Kolín</v>
      </c>
      <c r="G77" s="37"/>
      <c r="H77" s="37"/>
      <c r="I77" s="32" t="s">
        <v>35</v>
      </c>
      <c r="J77" s="33" t="str">
        <f>E24</f>
        <v>DI PROJEKT s.r.o.</v>
      </c>
      <c r="K77" s="37"/>
      <c r="L77" s="13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1" customFormat="1" ht="29.28" customHeight="1">
      <c r="A79" s="173"/>
      <c r="B79" s="174"/>
      <c r="C79" s="175" t="s">
        <v>107</v>
      </c>
      <c r="D79" s="176" t="s">
        <v>57</v>
      </c>
      <c r="E79" s="176" t="s">
        <v>53</v>
      </c>
      <c r="F79" s="176" t="s">
        <v>54</v>
      </c>
      <c r="G79" s="176" t="s">
        <v>108</v>
      </c>
      <c r="H79" s="176" t="s">
        <v>109</v>
      </c>
      <c r="I79" s="176" t="s">
        <v>110</v>
      </c>
      <c r="J79" s="176" t="s">
        <v>91</v>
      </c>
      <c r="K79" s="177" t="s">
        <v>111</v>
      </c>
      <c r="L79" s="178"/>
      <c r="M79" s="88" t="s">
        <v>17</v>
      </c>
      <c r="N79" s="89" t="s">
        <v>42</v>
      </c>
      <c r="O79" s="89" t="s">
        <v>112</v>
      </c>
      <c r="P79" s="89" t="s">
        <v>113</v>
      </c>
      <c r="Q79" s="89" t="s">
        <v>114</v>
      </c>
      <c r="R79" s="89" t="s">
        <v>115</v>
      </c>
      <c r="S79" s="89" t="s">
        <v>116</v>
      </c>
      <c r="T79" s="90" t="s">
        <v>117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35"/>
      <c r="B80" s="36"/>
      <c r="C80" s="95" t="s">
        <v>118</v>
      </c>
      <c r="D80" s="37"/>
      <c r="E80" s="37"/>
      <c r="F80" s="37"/>
      <c r="G80" s="37"/>
      <c r="H80" s="37"/>
      <c r="I80" s="37"/>
      <c r="J80" s="179">
        <f>BK80</f>
        <v>135000</v>
      </c>
      <c r="K80" s="37"/>
      <c r="L80" s="41"/>
      <c r="M80" s="91"/>
      <c r="N80" s="180"/>
      <c r="O80" s="92"/>
      <c r="P80" s="181">
        <f>P81</f>
        <v>0</v>
      </c>
      <c r="Q80" s="92"/>
      <c r="R80" s="181">
        <f>R81</f>
        <v>0</v>
      </c>
      <c r="S80" s="92"/>
      <c r="T80" s="182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20" t="s">
        <v>71</v>
      </c>
      <c r="AU80" s="20" t="s">
        <v>92</v>
      </c>
      <c r="BK80" s="183">
        <f>BK81</f>
        <v>135000</v>
      </c>
    </row>
    <row r="81" s="12" customFormat="1" ht="25.92" customHeight="1">
      <c r="A81" s="12"/>
      <c r="B81" s="184"/>
      <c r="C81" s="185"/>
      <c r="D81" s="186" t="s">
        <v>71</v>
      </c>
      <c r="E81" s="187" t="s">
        <v>605</v>
      </c>
      <c r="F81" s="187" t="s">
        <v>84</v>
      </c>
      <c r="G81" s="185"/>
      <c r="H81" s="185"/>
      <c r="I81" s="185"/>
      <c r="J81" s="188">
        <f>BK81</f>
        <v>135000</v>
      </c>
      <c r="K81" s="185"/>
      <c r="L81" s="189"/>
      <c r="M81" s="190"/>
      <c r="N81" s="191"/>
      <c r="O81" s="191"/>
      <c r="P81" s="192">
        <f>SUM(P82:P87)</f>
        <v>0</v>
      </c>
      <c r="Q81" s="191"/>
      <c r="R81" s="192">
        <f>SUM(R82:R87)</f>
        <v>0</v>
      </c>
      <c r="S81" s="191"/>
      <c r="T81" s="193">
        <f>SUM(T82:T87)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4" t="s">
        <v>153</v>
      </c>
      <c r="AT81" s="195" t="s">
        <v>71</v>
      </c>
      <c r="AU81" s="195" t="s">
        <v>72</v>
      </c>
      <c r="AY81" s="194" t="s">
        <v>121</v>
      </c>
      <c r="BK81" s="196">
        <f>SUM(BK82:BK87)</f>
        <v>135000</v>
      </c>
    </row>
    <row r="82" s="2" customFormat="1" ht="16.5" customHeight="1">
      <c r="A82" s="35"/>
      <c r="B82" s="36"/>
      <c r="C82" s="199" t="s">
        <v>80</v>
      </c>
      <c r="D82" s="199" t="s">
        <v>123</v>
      </c>
      <c r="E82" s="200" t="s">
        <v>606</v>
      </c>
      <c r="F82" s="201" t="s">
        <v>607</v>
      </c>
      <c r="G82" s="202" t="s">
        <v>608</v>
      </c>
      <c r="H82" s="203">
        <v>1</v>
      </c>
      <c r="I82" s="204">
        <v>15000</v>
      </c>
      <c r="J82" s="204">
        <f>ROUND(I82*H82,2)</f>
        <v>15000</v>
      </c>
      <c r="K82" s="201" t="s">
        <v>17</v>
      </c>
      <c r="L82" s="41"/>
      <c r="M82" s="205" t="s">
        <v>17</v>
      </c>
      <c r="N82" s="206" t="s">
        <v>43</v>
      </c>
      <c r="O82" s="207">
        <v>0</v>
      </c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9" t="s">
        <v>128</v>
      </c>
      <c r="AT82" s="209" t="s">
        <v>123</v>
      </c>
      <c r="AU82" s="209" t="s">
        <v>80</v>
      </c>
      <c r="AY82" s="20" t="s">
        <v>121</v>
      </c>
      <c r="BE82" s="210">
        <f>IF(N82="základní",J82,0)</f>
        <v>15000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20" t="s">
        <v>80</v>
      </c>
      <c r="BK82" s="210">
        <f>ROUND(I82*H82,2)</f>
        <v>15000</v>
      </c>
      <c r="BL82" s="20" t="s">
        <v>128</v>
      </c>
      <c r="BM82" s="209" t="s">
        <v>609</v>
      </c>
    </row>
    <row r="83" s="2" customFormat="1" ht="24.15" customHeight="1">
      <c r="A83" s="35"/>
      <c r="B83" s="36"/>
      <c r="C83" s="199" t="s">
        <v>82</v>
      </c>
      <c r="D83" s="199" t="s">
        <v>123</v>
      </c>
      <c r="E83" s="200" t="s">
        <v>610</v>
      </c>
      <c r="F83" s="201" t="s">
        <v>611</v>
      </c>
      <c r="G83" s="202" t="s">
        <v>608</v>
      </c>
      <c r="H83" s="203">
        <v>1</v>
      </c>
      <c r="I83" s="204">
        <v>40000</v>
      </c>
      <c r="J83" s="204">
        <f>ROUND(I83*H83,2)</f>
        <v>40000</v>
      </c>
      <c r="K83" s="201" t="s">
        <v>17</v>
      </c>
      <c r="L83" s="41"/>
      <c r="M83" s="205" t="s">
        <v>17</v>
      </c>
      <c r="N83" s="206" t="s">
        <v>43</v>
      </c>
      <c r="O83" s="207">
        <v>0</v>
      </c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9" t="s">
        <v>128</v>
      </c>
      <c r="AT83" s="209" t="s">
        <v>123</v>
      </c>
      <c r="AU83" s="209" t="s">
        <v>80</v>
      </c>
      <c r="AY83" s="20" t="s">
        <v>121</v>
      </c>
      <c r="BE83" s="210">
        <f>IF(N83="základní",J83,0)</f>
        <v>40000</v>
      </c>
      <c r="BF83" s="210">
        <f>IF(N83="snížená",J83,0)</f>
        <v>0</v>
      </c>
      <c r="BG83" s="210">
        <f>IF(N83="zákl. přenesená",J83,0)</f>
        <v>0</v>
      </c>
      <c r="BH83" s="210">
        <f>IF(N83="sníž. přenesená",J83,0)</f>
        <v>0</v>
      </c>
      <c r="BI83" s="210">
        <f>IF(N83="nulová",J83,0)</f>
        <v>0</v>
      </c>
      <c r="BJ83" s="20" t="s">
        <v>80</v>
      </c>
      <c r="BK83" s="210">
        <f>ROUND(I83*H83,2)</f>
        <v>40000</v>
      </c>
      <c r="BL83" s="20" t="s">
        <v>128</v>
      </c>
      <c r="BM83" s="209" t="s">
        <v>612</v>
      </c>
    </row>
    <row r="84" s="2" customFormat="1" ht="78" customHeight="1">
      <c r="A84" s="35"/>
      <c r="B84" s="36"/>
      <c r="C84" s="199" t="s">
        <v>140</v>
      </c>
      <c r="D84" s="199" t="s">
        <v>123</v>
      </c>
      <c r="E84" s="200" t="s">
        <v>613</v>
      </c>
      <c r="F84" s="201" t="s">
        <v>614</v>
      </c>
      <c r="G84" s="202" t="s">
        <v>608</v>
      </c>
      <c r="H84" s="203">
        <v>1</v>
      </c>
      <c r="I84" s="204">
        <v>25000</v>
      </c>
      <c r="J84" s="204">
        <f>ROUND(I84*H84,2)</f>
        <v>25000</v>
      </c>
      <c r="K84" s="201" t="s">
        <v>17</v>
      </c>
      <c r="L84" s="41"/>
      <c r="M84" s="205" t="s">
        <v>17</v>
      </c>
      <c r="N84" s="206" t="s">
        <v>43</v>
      </c>
      <c r="O84" s="207">
        <v>0</v>
      </c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9" t="s">
        <v>128</v>
      </c>
      <c r="AT84" s="209" t="s">
        <v>123</v>
      </c>
      <c r="AU84" s="209" t="s">
        <v>80</v>
      </c>
      <c r="AY84" s="20" t="s">
        <v>121</v>
      </c>
      <c r="BE84" s="210">
        <f>IF(N84="základní",J84,0)</f>
        <v>25000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20" t="s">
        <v>80</v>
      </c>
      <c r="BK84" s="210">
        <f>ROUND(I84*H84,2)</f>
        <v>25000</v>
      </c>
      <c r="BL84" s="20" t="s">
        <v>128</v>
      </c>
      <c r="BM84" s="209" t="s">
        <v>615</v>
      </c>
    </row>
    <row r="85" s="2" customFormat="1" ht="33" customHeight="1">
      <c r="A85" s="35"/>
      <c r="B85" s="36"/>
      <c r="C85" s="199" t="s">
        <v>128</v>
      </c>
      <c r="D85" s="199" t="s">
        <v>123</v>
      </c>
      <c r="E85" s="200" t="s">
        <v>616</v>
      </c>
      <c r="F85" s="201" t="s">
        <v>617</v>
      </c>
      <c r="G85" s="202" t="s">
        <v>608</v>
      </c>
      <c r="H85" s="203">
        <v>1</v>
      </c>
      <c r="I85" s="204">
        <v>10000</v>
      </c>
      <c r="J85" s="204">
        <f>ROUND(I85*H85,2)</f>
        <v>10000</v>
      </c>
      <c r="K85" s="201" t="s">
        <v>17</v>
      </c>
      <c r="L85" s="41"/>
      <c r="M85" s="205" t="s">
        <v>17</v>
      </c>
      <c r="N85" s="206" t="s">
        <v>43</v>
      </c>
      <c r="O85" s="207">
        <v>0</v>
      </c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9" t="s">
        <v>128</v>
      </c>
      <c r="AT85" s="209" t="s">
        <v>123</v>
      </c>
      <c r="AU85" s="209" t="s">
        <v>80</v>
      </c>
      <c r="AY85" s="20" t="s">
        <v>121</v>
      </c>
      <c r="BE85" s="210">
        <f>IF(N85="základní",J85,0)</f>
        <v>10000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20" t="s">
        <v>80</v>
      </c>
      <c r="BK85" s="210">
        <f>ROUND(I85*H85,2)</f>
        <v>10000</v>
      </c>
      <c r="BL85" s="20" t="s">
        <v>128</v>
      </c>
      <c r="BM85" s="209" t="s">
        <v>618</v>
      </c>
    </row>
    <row r="86" s="2" customFormat="1" ht="16.5" customHeight="1">
      <c r="A86" s="35"/>
      <c r="B86" s="36"/>
      <c r="C86" s="199" t="s">
        <v>153</v>
      </c>
      <c r="D86" s="199" t="s">
        <v>123</v>
      </c>
      <c r="E86" s="200" t="s">
        <v>619</v>
      </c>
      <c r="F86" s="201" t="s">
        <v>620</v>
      </c>
      <c r="G86" s="202" t="s">
        <v>608</v>
      </c>
      <c r="H86" s="203">
        <v>1</v>
      </c>
      <c r="I86" s="204">
        <v>15000</v>
      </c>
      <c r="J86" s="204">
        <f>ROUND(I86*H86,2)</f>
        <v>15000</v>
      </c>
      <c r="K86" s="201" t="s">
        <v>17</v>
      </c>
      <c r="L86" s="41"/>
      <c r="M86" s="205" t="s">
        <v>17</v>
      </c>
      <c r="N86" s="206" t="s">
        <v>43</v>
      </c>
      <c r="O86" s="207">
        <v>0</v>
      </c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9" t="s">
        <v>128</v>
      </c>
      <c r="AT86" s="209" t="s">
        <v>123</v>
      </c>
      <c r="AU86" s="209" t="s">
        <v>80</v>
      </c>
      <c r="AY86" s="20" t="s">
        <v>121</v>
      </c>
      <c r="BE86" s="210">
        <f>IF(N86="základní",J86,0)</f>
        <v>15000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20" t="s">
        <v>80</v>
      </c>
      <c r="BK86" s="210">
        <f>ROUND(I86*H86,2)</f>
        <v>15000</v>
      </c>
      <c r="BL86" s="20" t="s">
        <v>128</v>
      </c>
      <c r="BM86" s="209" t="s">
        <v>621</v>
      </c>
    </row>
    <row r="87" s="2" customFormat="1" ht="21.75" customHeight="1">
      <c r="A87" s="35"/>
      <c r="B87" s="36"/>
      <c r="C87" s="199" t="s">
        <v>160</v>
      </c>
      <c r="D87" s="199" t="s">
        <v>123</v>
      </c>
      <c r="E87" s="200" t="s">
        <v>622</v>
      </c>
      <c r="F87" s="201" t="s">
        <v>623</v>
      </c>
      <c r="G87" s="202" t="s">
        <v>608</v>
      </c>
      <c r="H87" s="203">
        <v>1</v>
      </c>
      <c r="I87" s="204">
        <v>30000</v>
      </c>
      <c r="J87" s="204">
        <f>ROUND(I87*H87,2)</f>
        <v>30000</v>
      </c>
      <c r="K87" s="201" t="s">
        <v>17</v>
      </c>
      <c r="L87" s="41"/>
      <c r="M87" s="268" t="s">
        <v>17</v>
      </c>
      <c r="N87" s="269" t="s">
        <v>43</v>
      </c>
      <c r="O87" s="270">
        <v>0</v>
      </c>
      <c r="P87" s="270">
        <f>O87*H87</f>
        <v>0</v>
      </c>
      <c r="Q87" s="270">
        <v>0</v>
      </c>
      <c r="R87" s="270">
        <f>Q87*H87</f>
        <v>0</v>
      </c>
      <c r="S87" s="270">
        <v>0</v>
      </c>
      <c r="T87" s="27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9" t="s">
        <v>128</v>
      </c>
      <c r="AT87" s="209" t="s">
        <v>123</v>
      </c>
      <c r="AU87" s="209" t="s">
        <v>80</v>
      </c>
      <c r="AY87" s="20" t="s">
        <v>121</v>
      </c>
      <c r="BE87" s="210">
        <f>IF(N87="základní",J87,0)</f>
        <v>30000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20" t="s">
        <v>80</v>
      </c>
      <c r="BK87" s="210">
        <f>ROUND(I87*H87,2)</f>
        <v>30000</v>
      </c>
      <c r="BL87" s="20" t="s">
        <v>128</v>
      </c>
      <c r="BM87" s="209" t="s">
        <v>624</v>
      </c>
    </row>
    <row r="88" s="2" customFormat="1" ht="6.96" customHeight="1">
      <c r="A88" s="35"/>
      <c r="B88" s="55"/>
      <c r="C88" s="56"/>
      <c r="D88" s="56"/>
      <c r="E88" s="56"/>
      <c r="F88" s="56"/>
      <c r="G88" s="56"/>
      <c r="H88" s="56"/>
      <c r="I88" s="56"/>
      <c r="J88" s="56"/>
      <c r="K88" s="56"/>
      <c r="L88" s="41"/>
      <c r="M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</sheetData>
  <sheetProtection sheet="1" autoFilter="0" formatColumns="0" formatRows="0" objects="1" scenarios="1" spinCount="100000" saltValue="YqnDf2YUtf/kM3xKjpWSaI/3pBQKNNI37gHplGp7LyLjPfhh/Sp3Zhzi0NLTH+T/zjiBRIP64t1bAtpqnKI19Q==" hashValue="gmfm9M7ZYQSxnkLIYa22sV/Wit2zT3xdBWtbtdZ/doqPWiukfxSQR7xAq2ThbjyJskSusCBWXsyPRAVEFYY7Ww==" algorithmName="SHA-512" password="CC35"/>
  <autoFilter ref="C79:K87"/>
  <mergeCells count="8">
    <mergeCell ref="E7:H7"/>
    <mergeCell ref="E9:H9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7" customFormat="1" ht="45" customHeight="1">
      <c r="B3" s="276"/>
      <c r="C3" s="277" t="s">
        <v>625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626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627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628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629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630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631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632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633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634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635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79</v>
      </c>
      <c r="F18" s="283" t="s">
        <v>636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637</v>
      </c>
      <c r="F19" s="283" t="s">
        <v>638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639</v>
      </c>
      <c r="F20" s="283" t="s">
        <v>640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641</v>
      </c>
      <c r="F21" s="283" t="s">
        <v>642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643</v>
      </c>
      <c r="F22" s="283" t="s">
        <v>644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645</v>
      </c>
      <c r="F23" s="283" t="s">
        <v>646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647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648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649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650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651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652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653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654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655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107</v>
      </c>
      <c r="F36" s="283"/>
      <c r="G36" s="283" t="s">
        <v>656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657</v>
      </c>
      <c r="F37" s="283"/>
      <c r="G37" s="283" t="s">
        <v>658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53</v>
      </c>
      <c r="F38" s="283"/>
      <c r="G38" s="283" t="s">
        <v>659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54</v>
      </c>
      <c r="F39" s="283"/>
      <c r="G39" s="283" t="s">
        <v>660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108</v>
      </c>
      <c r="F40" s="283"/>
      <c r="G40" s="283" t="s">
        <v>661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109</v>
      </c>
      <c r="F41" s="283"/>
      <c r="G41" s="283" t="s">
        <v>662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663</v>
      </c>
      <c r="F42" s="283"/>
      <c r="G42" s="283" t="s">
        <v>664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665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666</v>
      </c>
      <c r="F44" s="283"/>
      <c r="G44" s="283" t="s">
        <v>667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111</v>
      </c>
      <c r="F45" s="283"/>
      <c r="G45" s="283" t="s">
        <v>668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669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670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671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672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673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674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675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676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677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678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679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680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681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682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683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684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685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686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687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688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689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690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691</v>
      </c>
      <c r="D76" s="301"/>
      <c r="E76" s="301"/>
      <c r="F76" s="301" t="s">
        <v>692</v>
      </c>
      <c r="G76" s="302"/>
      <c r="H76" s="301" t="s">
        <v>54</v>
      </c>
      <c r="I76" s="301" t="s">
        <v>57</v>
      </c>
      <c r="J76" s="301" t="s">
        <v>693</v>
      </c>
      <c r="K76" s="300"/>
    </row>
    <row r="77" s="1" customFormat="1" ht="17.25" customHeight="1">
      <c r="B77" s="298"/>
      <c r="C77" s="303" t="s">
        <v>694</v>
      </c>
      <c r="D77" s="303"/>
      <c r="E77" s="303"/>
      <c r="F77" s="304" t="s">
        <v>695</v>
      </c>
      <c r="G77" s="305"/>
      <c r="H77" s="303"/>
      <c r="I77" s="303"/>
      <c r="J77" s="303" t="s">
        <v>696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53</v>
      </c>
      <c r="D79" s="308"/>
      <c r="E79" s="308"/>
      <c r="F79" s="309" t="s">
        <v>697</v>
      </c>
      <c r="G79" s="310"/>
      <c r="H79" s="286" t="s">
        <v>698</v>
      </c>
      <c r="I79" s="286" t="s">
        <v>699</v>
      </c>
      <c r="J79" s="286">
        <v>20</v>
      </c>
      <c r="K79" s="300"/>
    </row>
    <row r="80" s="1" customFormat="1" ht="15" customHeight="1">
      <c r="B80" s="298"/>
      <c r="C80" s="286" t="s">
        <v>700</v>
      </c>
      <c r="D80" s="286"/>
      <c r="E80" s="286"/>
      <c r="F80" s="309" t="s">
        <v>697</v>
      </c>
      <c r="G80" s="310"/>
      <c r="H80" s="286" t="s">
        <v>701</v>
      </c>
      <c r="I80" s="286" t="s">
        <v>699</v>
      </c>
      <c r="J80" s="286">
        <v>120</v>
      </c>
      <c r="K80" s="300"/>
    </row>
    <row r="81" s="1" customFormat="1" ht="15" customHeight="1">
      <c r="B81" s="311"/>
      <c r="C81" s="286" t="s">
        <v>702</v>
      </c>
      <c r="D81" s="286"/>
      <c r="E81" s="286"/>
      <c r="F81" s="309" t="s">
        <v>703</v>
      </c>
      <c r="G81" s="310"/>
      <c r="H81" s="286" t="s">
        <v>704</v>
      </c>
      <c r="I81" s="286" t="s">
        <v>699</v>
      </c>
      <c r="J81" s="286">
        <v>50</v>
      </c>
      <c r="K81" s="300"/>
    </row>
    <row r="82" s="1" customFormat="1" ht="15" customHeight="1">
      <c r="B82" s="311"/>
      <c r="C82" s="286" t="s">
        <v>705</v>
      </c>
      <c r="D82" s="286"/>
      <c r="E82" s="286"/>
      <c r="F82" s="309" t="s">
        <v>697</v>
      </c>
      <c r="G82" s="310"/>
      <c r="H82" s="286" t="s">
        <v>706</v>
      </c>
      <c r="I82" s="286" t="s">
        <v>707</v>
      </c>
      <c r="J82" s="286"/>
      <c r="K82" s="300"/>
    </row>
    <row r="83" s="1" customFormat="1" ht="15" customHeight="1">
      <c r="B83" s="311"/>
      <c r="C83" s="312" t="s">
        <v>708</v>
      </c>
      <c r="D83" s="312"/>
      <c r="E83" s="312"/>
      <c r="F83" s="313" t="s">
        <v>703</v>
      </c>
      <c r="G83" s="312"/>
      <c r="H83" s="312" t="s">
        <v>709</v>
      </c>
      <c r="I83" s="312" t="s">
        <v>699</v>
      </c>
      <c r="J83" s="312">
        <v>15</v>
      </c>
      <c r="K83" s="300"/>
    </row>
    <row r="84" s="1" customFormat="1" ht="15" customHeight="1">
      <c r="B84" s="311"/>
      <c r="C84" s="312" t="s">
        <v>710</v>
      </c>
      <c r="D84" s="312"/>
      <c r="E84" s="312"/>
      <c r="F84" s="313" t="s">
        <v>703</v>
      </c>
      <c r="G84" s="312"/>
      <c r="H84" s="312" t="s">
        <v>711</v>
      </c>
      <c r="I84" s="312" t="s">
        <v>699</v>
      </c>
      <c r="J84" s="312">
        <v>15</v>
      </c>
      <c r="K84" s="300"/>
    </row>
    <row r="85" s="1" customFormat="1" ht="15" customHeight="1">
      <c r="B85" s="311"/>
      <c r="C85" s="312" t="s">
        <v>712</v>
      </c>
      <c r="D85" s="312"/>
      <c r="E85" s="312"/>
      <c r="F85" s="313" t="s">
        <v>703</v>
      </c>
      <c r="G85" s="312"/>
      <c r="H85" s="312" t="s">
        <v>713</v>
      </c>
      <c r="I85" s="312" t="s">
        <v>699</v>
      </c>
      <c r="J85" s="312">
        <v>20</v>
      </c>
      <c r="K85" s="300"/>
    </row>
    <row r="86" s="1" customFormat="1" ht="15" customHeight="1">
      <c r="B86" s="311"/>
      <c r="C86" s="312" t="s">
        <v>714</v>
      </c>
      <c r="D86" s="312"/>
      <c r="E86" s="312"/>
      <c r="F86" s="313" t="s">
        <v>703</v>
      </c>
      <c r="G86" s="312"/>
      <c r="H86" s="312" t="s">
        <v>715</v>
      </c>
      <c r="I86" s="312" t="s">
        <v>699</v>
      </c>
      <c r="J86" s="312">
        <v>20</v>
      </c>
      <c r="K86" s="300"/>
    </row>
    <row r="87" s="1" customFormat="1" ht="15" customHeight="1">
      <c r="B87" s="311"/>
      <c r="C87" s="286" t="s">
        <v>716</v>
      </c>
      <c r="D87" s="286"/>
      <c r="E87" s="286"/>
      <c r="F87" s="309" t="s">
        <v>703</v>
      </c>
      <c r="G87" s="310"/>
      <c r="H87" s="286" t="s">
        <v>717</v>
      </c>
      <c r="I87" s="286" t="s">
        <v>699</v>
      </c>
      <c r="J87" s="286">
        <v>50</v>
      </c>
      <c r="K87" s="300"/>
    </row>
    <row r="88" s="1" customFormat="1" ht="15" customHeight="1">
      <c r="B88" s="311"/>
      <c r="C88" s="286" t="s">
        <v>718</v>
      </c>
      <c r="D88" s="286"/>
      <c r="E88" s="286"/>
      <c r="F88" s="309" t="s">
        <v>703</v>
      </c>
      <c r="G88" s="310"/>
      <c r="H88" s="286" t="s">
        <v>719</v>
      </c>
      <c r="I88" s="286" t="s">
        <v>699</v>
      </c>
      <c r="J88" s="286">
        <v>20</v>
      </c>
      <c r="K88" s="300"/>
    </row>
    <row r="89" s="1" customFormat="1" ht="15" customHeight="1">
      <c r="B89" s="311"/>
      <c r="C89" s="286" t="s">
        <v>720</v>
      </c>
      <c r="D89" s="286"/>
      <c r="E89" s="286"/>
      <c r="F89" s="309" t="s">
        <v>703</v>
      </c>
      <c r="G89" s="310"/>
      <c r="H89" s="286" t="s">
        <v>721</v>
      </c>
      <c r="I89" s="286" t="s">
        <v>699</v>
      </c>
      <c r="J89" s="286">
        <v>20</v>
      </c>
      <c r="K89" s="300"/>
    </row>
    <row r="90" s="1" customFormat="1" ht="15" customHeight="1">
      <c r="B90" s="311"/>
      <c r="C90" s="286" t="s">
        <v>722</v>
      </c>
      <c r="D90" s="286"/>
      <c r="E90" s="286"/>
      <c r="F90" s="309" t="s">
        <v>703</v>
      </c>
      <c r="G90" s="310"/>
      <c r="H90" s="286" t="s">
        <v>723</v>
      </c>
      <c r="I90" s="286" t="s">
        <v>699</v>
      </c>
      <c r="J90" s="286">
        <v>50</v>
      </c>
      <c r="K90" s="300"/>
    </row>
    <row r="91" s="1" customFormat="1" ht="15" customHeight="1">
      <c r="B91" s="311"/>
      <c r="C91" s="286" t="s">
        <v>724</v>
      </c>
      <c r="D91" s="286"/>
      <c r="E91" s="286"/>
      <c r="F91" s="309" t="s">
        <v>703</v>
      </c>
      <c r="G91" s="310"/>
      <c r="H91" s="286" t="s">
        <v>724</v>
      </c>
      <c r="I91" s="286" t="s">
        <v>699</v>
      </c>
      <c r="J91" s="286">
        <v>50</v>
      </c>
      <c r="K91" s="300"/>
    </row>
    <row r="92" s="1" customFormat="1" ht="15" customHeight="1">
      <c r="B92" s="311"/>
      <c r="C92" s="286" t="s">
        <v>725</v>
      </c>
      <c r="D92" s="286"/>
      <c r="E92" s="286"/>
      <c r="F92" s="309" t="s">
        <v>703</v>
      </c>
      <c r="G92" s="310"/>
      <c r="H92" s="286" t="s">
        <v>726</v>
      </c>
      <c r="I92" s="286" t="s">
        <v>699</v>
      </c>
      <c r="J92" s="286">
        <v>255</v>
      </c>
      <c r="K92" s="300"/>
    </row>
    <row r="93" s="1" customFormat="1" ht="15" customHeight="1">
      <c r="B93" s="311"/>
      <c r="C93" s="286" t="s">
        <v>727</v>
      </c>
      <c r="D93" s="286"/>
      <c r="E93" s="286"/>
      <c r="F93" s="309" t="s">
        <v>697</v>
      </c>
      <c r="G93" s="310"/>
      <c r="H93" s="286" t="s">
        <v>728</v>
      </c>
      <c r="I93" s="286" t="s">
        <v>729</v>
      </c>
      <c r="J93" s="286"/>
      <c r="K93" s="300"/>
    </row>
    <row r="94" s="1" customFormat="1" ht="15" customHeight="1">
      <c r="B94" s="311"/>
      <c r="C94" s="286" t="s">
        <v>730</v>
      </c>
      <c r="D94" s="286"/>
      <c r="E94" s="286"/>
      <c r="F94" s="309" t="s">
        <v>697</v>
      </c>
      <c r="G94" s="310"/>
      <c r="H94" s="286" t="s">
        <v>731</v>
      </c>
      <c r="I94" s="286" t="s">
        <v>732</v>
      </c>
      <c r="J94" s="286"/>
      <c r="K94" s="300"/>
    </row>
    <row r="95" s="1" customFormat="1" ht="15" customHeight="1">
      <c r="B95" s="311"/>
      <c r="C95" s="286" t="s">
        <v>733</v>
      </c>
      <c r="D95" s="286"/>
      <c r="E95" s="286"/>
      <c r="F95" s="309" t="s">
        <v>697</v>
      </c>
      <c r="G95" s="310"/>
      <c r="H95" s="286" t="s">
        <v>733</v>
      </c>
      <c r="I95" s="286" t="s">
        <v>732</v>
      </c>
      <c r="J95" s="286"/>
      <c r="K95" s="300"/>
    </row>
    <row r="96" s="1" customFormat="1" ht="15" customHeight="1">
      <c r="B96" s="311"/>
      <c r="C96" s="286" t="s">
        <v>38</v>
      </c>
      <c r="D96" s="286"/>
      <c r="E96" s="286"/>
      <c r="F96" s="309" t="s">
        <v>697</v>
      </c>
      <c r="G96" s="310"/>
      <c r="H96" s="286" t="s">
        <v>734</v>
      </c>
      <c r="I96" s="286" t="s">
        <v>732</v>
      </c>
      <c r="J96" s="286"/>
      <c r="K96" s="300"/>
    </row>
    <row r="97" s="1" customFormat="1" ht="15" customHeight="1">
      <c r="B97" s="311"/>
      <c r="C97" s="286" t="s">
        <v>48</v>
      </c>
      <c r="D97" s="286"/>
      <c r="E97" s="286"/>
      <c r="F97" s="309" t="s">
        <v>697</v>
      </c>
      <c r="G97" s="310"/>
      <c r="H97" s="286" t="s">
        <v>735</v>
      </c>
      <c r="I97" s="286" t="s">
        <v>732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736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691</v>
      </c>
      <c r="D103" s="301"/>
      <c r="E103" s="301"/>
      <c r="F103" s="301" t="s">
        <v>692</v>
      </c>
      <c r="G103" s="302"/>
      <c r="H103" s="301" t="s">
        <v>54</v>
      </c>
      <c r="I103" s="301" t="s">
        <v>57</v>
      </c>
      <c r="J103" s="301" t="s">
        <v>693</v>
      </c>
      <c r="K103" s="300"/>
    </row>
    <row r="104" s="1" customFormat="1" ht="17.25" customHeight="1">
      <c r="B104" s="298"/>
      <c r="C104" s="303" t="s">
        <v>694</v>
      </c>
      <c r="D104" s="303"/>
      <c r="E104" s="303"/>
      <c r="F104" s="304" t="s">
        <v>695</v>
      </c>
      <c r="G104" s="305"/>
      <c r="H104" s="303"/>
      <c r="I104" s="303"/>
      <c r="J104" s="303" t="s">
        <v>696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53</v>
      </c>
      <c r="D106" s="308"/>
      <c r="E106" s="308"/>
      <c r="F106" s="309" t="s">
        <v>697</v>
      </c>
      <c r="G106" s="286"/>
      <c r="H106" s="286" t="s">
        <v>737</v>
      </c>
      <c r="I106" s="286" t="s">
        <v>699</v>
      </c>
      <c r="J106" s="286">
        <v>20</v>
      </c>
      <c r="K106" s="300"/>
    </row>
    <row r="107" s="1" customFormat="1" ht="15" customHeight="1">
      <c r="B107" s="298"/>
      <c r="C107" s="286" t="s">
        <v>700</v>
      </c>
      <c r="D107" s="286"/>
      <c r="E107" s="286"/>
      <c r="F107" s="309" t="s">
        <v>697</v>
      </c>
      <c r="G107" s="286"/>
      <c r="H107" s="286" t="s">
        <v>737</v>
      </c>
      <c r="I107" s="286" t="s">
        <v>699</v>
      </c>
      <c r="J107" s="286">
        <v>120</v>
      </c>
      <c r="K107" s="300"/>
    </row>
    <row r="108" s="1" customFormat="1" ht="15" customHeight="1">
      <c r="B108" s="311"/>
      <c r="C108" s="286" t="s">
        <v>702</v>
      </c>
      <c r="D108" s="286"/>
      <c r="E108" s="286"/>
      <c r="F108" s="309" t="s">
        <v>703</v>
      </c>
      <c r="G108" s="286"/>
      <c r="H108" s="286" t="s">
        <v>737</v>
      </c>
      <c r="I108" s="286" t="s">
        <v>699</v>
      </c>
      <c r="J108" s="286">
        <v>50</v>
      </c>
      <c r="K108" s="300"/>
    </row>
    <row r="109" s="1" customFormat="1" ht="15" customHeight="1">
      <c r="B109" s="311"/>
      <c r="C109" s="286" t="s">
        <v>705</v>
      </c>
      <c r="D109" s="286"/>
      <c r="E109" s="286"/>
      <c r="F109" s="309" t="s">
        <v>697</v>
      </c>
      <c r="G109" s="286"/>
      <c r="H109" s="286" t="s">
        <v>737</v>
      </c>
      <c r="I109" s="286" t="s">
        <v>707</v>
      </c>
      <c r="J109" s="286"/>
      <c r="K109" s="300"/>
    </row>
    <row r="110" s="1" customFormat="1" ht="15" customHeight="1">
      <c r="B110" s="311"/>
      <c r="C110" s="286" t="s">
        <v>716</v>
      </c>
      <c r="D110" s="286"/>
      <c r="E110" s="286"/>
      <c r="F110" s="309" t="s">
        <v>703</v>
      </c>
      <c r="G110" s="286"/>
      <c r="H110" s="286" t="s">
        <v>737</v>
      </c>
      <c r="I110" s="286" t="s">
        <v>699</v>
      </c>
      <c r="J110" s="286">
        <v>50</v>
      </c>
      <c r="K110" s="300"/>
    </row>
    <row r="111" s="1" customFormat="1" ht="15" customHeight="1">
      <c r="B111" s="311"/>
      <c r="C111" s="286" t="s">
        <v>724</v>
      </c>
      <c r="D111" s="286"/>
      <c r="E111" s="286"/>
      <c r="F111" s="309" t="s">
        <v>703</v>
      </c>
      <c r="G111" s="286"/>
      <c r="H111" s="286" t="s">
        <v>737</v>
      </c>
      <c r="I111" s="286" t="s">
        <v>699</v>
      </c>
      <c r="J111" s="286">
        <v>50</v>
      </c>
      <c r="K111" s="300"/>
    </row>
    <row r="112" s="1" customFormat="1" ht="15" customHeight="1">
      <c r="B112" s="311"/>
      <c r="C112" s="286" t="s">
        <v>722</v>
      </c>
      <c r="D112" s="286"/>
      <c r="E112" s="286"/>
      <c r="F112" s="309" t="s">
        <v>703</v>
      </c>
      <c r="G112" s="286"/>
      <c r="H112" s="286" t="s">
        <v>737</v>
      </c>
      <c r="I112" s="286" t="s">
        <v>699</v>
      </c>
      <c r="J112" s="286">
        <v>50</v>
      </c>
      <c r="K112" s="300"/>
    </row>
    <row r="113" s="1" customFormat="1" ht="15" customHeight="1">
      <c r="B113" s="311"/>
      <c r="C113" s="286" t="s">
        <v>53</v>
      </c>
      <c r="D113" s="286"/>
      <c r="E113" s="286"/>
      <c r="F113" s="309" t="s">
        <v>697</v>
      </c>
      <c r="G113" s="286"/>
      <c r="H113" s="286" t="s">
        <v>738</v>
      </c>
      <c r="I113" s="286" t="s">
        <v>699</v>
      </c>
      <c r="J113" s="286">
        <v>20</v>
      </c>
      <c r="K113" s="300"/>
    </row>
    <row r="114" s="1" customFormat="1" ht="15" customHeight="1">
      <c r="B114" s="311"/>
      <c r="C114" s="286" t="s">
        <v>739</v>
      </c>
      <c r="D114" s="286"/>
      <c r="E114" s="286"/>
      <c r="F114" s="309" t="s">
        <v>697</v>
      </c>
      <c r="G114" s="286"/>
      <c r="H114" s="286" t="s">
        <v>740</v>
      </c>
      <c r="I114" s="286" t="s">
        <v>699</v>
      </c>
      <c r="J114" s="286">
        <v>120</v>
      </c>
      <c r="K114" s="300"/>
    </row>
    <row r="115" s="1" customFormat="1" ht="15" customHeight="1">
      <c r="B115" s="311"/>
      <c r="C115" s="286" t="s">
        <v>38</v>
      </c>
      <c r="D115" s="286"/>
      <c r="E115" s="286"/>
      <c r="F115" s="309" t="s">
        <v>697</v>
      </c>
      <c r="G115" s="286"/>
      <c r="H115" s="286" t="s">
        <v>741</v>
      </c>
      <c r="I115" s="286" t="s">
        <v>732</v>
      </c>
      <c r="J115" s="286"/>
      <c r="K115" s="300"/>
    </row>
    <row r="116" s="1" customFormat="1" ht="15" customHeight="1">
      <c r="B116" s="311"/>
      <c r="C116" s="286" t="s">
        <v>48</v>
      </c>
      <c r="D116" s="286"/>
      <c r="E116" s="286"/>
      <c r="F116" s="309" t="s">
        <v>697</v>
      </c>
      <c r="G116" s="286"/>
      <c r="H116" s="286" t="s">
        <v>742</v>
      </c>
      <c r="I116" s="286" t="s">
        <v>732</v>
      </c>
      <c r="J116" s="286"/>
      <c r="K116" s="300"/>
    </row>
    <row r="117" s="1" customFormat="1" ht="15" customHeight="1">
      <c r="B117" s="311"/>
      <c r="C117" s="286" t="s">
        <v>57</v>
      </c>
      <c r="D117" s="286"/>
      <c r="E117" s="286"/>
      <c r="F117" s="309" t="s">
        <v>697</v>
      </c>
      <c r="G117" s="286"/>
      <c r="H117" s="286" t="s">
        <v>743</v>
      </c>
      <c r="I117" s="286" t="s">
        <v>744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745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691</v>
      </c>
      <c r="D123" s="301"/>
      <c r="E123" s="301"/>
      <c r="F123" s="301" t="s">
        <v>692</v>
      </c>
      <c r="G123" s="302"/>
      <c r="H123" s="301" t="s">
        <v>54</v>
      </c>
      <c r="I123" s="301" t="s">
        <v>57</v>
      </c>
      <c r="J123" s="301" t="s">
        <v>693</v>
      </c>
      <c r="K123" s="330"/>
    </row>
    <row r="124" s="1" customFormat="1" ht="17.25" customHeight="1">
      <c r="B124" s="329"/>
      <c r="C124" s="303" t="s">
        <v>694</v>
      </c>
      <c r="D124" s="303"/>
      <c r="E124" s="303"/>
      <c r="F124" s="304" t="s">
        <v>695</v>
      </c>
      <c r="G124" s="305"/>
      <c r="H124" s="303"/>
      <c r="I124" s="303"/>
      <c r="J124" s="303" t="s">
        <v>696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700</v>
      </c>
      <c r="D126" s="308"/>
      <c r="E126" s="308"/>
      <c r="F126" s="309" t="s">
        <v>697</v>
      </c>
      <c r="G126" s="286"/>
      <c r="H126" s="286" t="s">
        <v>737</v>
      </c>
      <c r="I126" s="286" t="s">
        <v>699</v>
      </c>
      <c r="J126" s="286">
        <v>120</v>
      </c>
      <c r="K126" s="334"/>
    </row>
    <row r="127" s="1" customFormat="1" ht="15" customHeight="1">
      <c r="B127" s="331"/>
      <c r="C127" s="286" t="s">
        <v>746</v>
      </c>
      <c r="D127" s="286"/>
      <c r="E127" s="286"/>
      <c r="F127" s="309" t="s">
        <v>697</v>
      </c>
      <c r="G127" s="286"/>
      <c r="H127" s="286" t="s">
        <v>747</v>
      </c>
      <c r="I127" s="286" t="s">
        <v>699</v>
      </c>
      <c r="J127" s="286" t="s">
        <v>748</v>
      </c>
      <c r="K127" s="334"/>
    </row>
    <row r="128" s="1" customFormat="1" ht="15" customHeight="1">
      <c r="B128" s="331"/>
      <c r="C128" s="286" t="s">
        <v>645</v>
      </c>
      <c r="D128" s="286"/>
      <c r="E128" s="286"/>
      <c r="F128" s="309" t="s">
        <v>697</v>
      </c>
      <c r="G128" s="286"/>
      <c r="H128" s="286" t="s">
        <v>749</v>
      </c>
      <c r="I128" s="286" t="s">
        <v>699</v>
      </c>
      <c r="J128" s="286" t="s">
        <v>748</v>
      </c>
      <c r="K128" s="334"/>
    </row>
    <row r="129" s="1" customFormat="1" ht="15" customHeight="1">
      <c r="B129" s="331"/>
      <c r="C129" s="286" t="s">
        <v>708</v>
      </c>
      <c r="D129" s="286"/>
      <c r="E129" s="286"/>
      <c r="F129" s="309" t="s">
        <v>703</v>
      </c>
      <c r="G129" s="286"/>
      <c r="H129" s="286" t="s">
        <v>709</v>
      </c>
      <c r="I129" s="286" t="s">
        <v>699</v>
      </c>
      <c r="J129" s="286">
        <v>15</v>
      </c>
      <c r="K129" s="334"/>
    </row>
    <row r="130" s="1" customFormat="1" ht="15" customHeight="1">
      <c r="B130" s="331"/>
      <c r="C130" s="312" t="s">
        <v>710</v>
      </c>
      <c r="D130" s="312"/>
      <c r="E130" s="312"/>
      <c r="F130" s="313" t="s">
        <v>703</v>
      </c>
      <c r="G130" s="312"/>
      <c r="H130" s="312" t="s">
        <v>711</v>
      </c>
      <c r="I130" s="312" t="s">
        <v>699</v>
      </c>
      <c r="J130" s="312">
        <v>15</v>
      </c>
      <c r="K130" s="334"/>
    </row>
    <row r="131" s="1" customFormat="1" ht="15" customHeight="1">
      <c r="B131" s="331"/>
      <c r="C131" s="312" t="s">
        <v>712</v>
      </c>
      <c r="D131" s="312"/>
      <c r="E131" s="312"/>
      <c r="F131" s="313" t="s">
        <v>703</v>
      </c>
      <c r="G131" s="312"/>
      <c r="H131" s="312" t="s">
        <v>713</v>
      </c>
      <c r="I131" s="312" t="s">
        <v>699</v>
      </c>
      <c r="J131" s="312">
        <v>20</v>
      </c>
      <c r="K131" s="334"/>
    </row>
    <row r="132" s="1" customFormat="1" ht="15" customHeight="1">
      <c r="B132" s="331"/>
      <c r="C132" s="312" t="s">
        <v>714</v>
      </c>
      <c r="D132" s="312"/>
      <c r="E132" s="312"/>
      <c r="F132" s="313" t="s">
        <v>703</v>
      </c>
      <c r="G132" s="312"/>
      <c r="H132" s="312" t="s">
        <v>715</v>
      </c>
      <c r="I132" s="312" t="s">
        <v>699</v>
      </c>
      <c r="J132" s="312">
        <v>20</v>
      </c>
      <c r="K132" s="334"/>
    </row>
    <row r="133" s="1" customFormat="1" ht="15" customHeight="1">
      <c r="B133" s="331"/>
      <c r="C133" s="286" t="s">
        <v>702</v>
      </c>
      <c r="D133" s="286"/>
      <c r="E133" s="286"/>
      <c r="F133" s="309" t="s">
        <v>703</v>
      </c>
      <c r="G133" s="286"/>
      <c r="H133" s="286" t="s">
        <v>737</v>
      </c>
      <c r="I133" s="286" t="s">
        <v>699</v>
      </c>
      <c r="J133" s="286">
        <v>50</v>
      </c>
      <c r="K133" s="334"/>
    </row>
    <row r="134" s="1" customFormat="1" ht="15" customHeight="1">
      <c r="B134" s="331"/>
      <c r="C134" s="286" t="s">
        <v>716</v>
      </c>
      <c r="D134" s="286"/>
      <c r="E134" s="286"/>
      <c r="F134" s="309" t="s">
        <v>703</v>
      </c>
      <c r="G134" s="286"/>
      <c r="H134" s="286" t="s">
        <v>737</v>
      </c>
      <c r="I134" s="286" t="s">
        <v>699</v>
      </c>
      <c r="J134" s="286">
        <v>50</v>
      </c>
      <c r="K134" s="334"/>
    </row>
    <row r="135" s="1" customFormat="1" ht="15" customHeight="1">
      <c r="B135" s="331"/>
      <c r="C135" s="286" t="s">
        <v>722</v>
      </c>
      <c r="D135" s="286"/>
      <c r="E135" s="286"/>
      <c r="F135" s="309" t="s">
        <v>703</v>
      </c>
      <c r="G135" s="286"/>
      <c r="H135" s="286" t="s">
        <v>737</v>
      </c>
      <c r="I135" s="286" t="s">
        <v>699</v>
      </c>
      <c r="J135" s="286">
        <v>50</v>
      </c>
      <c r="K135" s="334"/>
    </row>
    <row r="136" s="1" customFormat="1" ht="15" customHeight="1">
      <c r="B136" s="331"/>
      <c r="C136" s="286" t="s">
        <v>724</v>
      </c>
      <c r="D136" s="286"/>
      <c r="E136" s="286"/>
      <c r="F136" s="309" t="s">
        <v>703</v>
      </c>
      <c r="G136" s="286"/>
      <c r="H136" s="286" t="s">
        <v>737</v>
      </c>
      <c r="I136" s="286" t="s">
        <v>699</v>
      </c>
      <c r="J136" s="286">
        <v>50</v>
      </c>
      <c r="K136" s="334"/>
    </row>
    <row r="137" s="1" customFormat="1" ht="15" customHeight="1">
      <c r="B137" s="331"/>
      <c r="C137" s="286" t="s">
        <v>725</v>
      </c>
      <c r="D137" s="286"/>
      <c r="E137" s="286"/>
      <c r="F137" s="309" t="s">
        <v>703</v>
      </c>
      <c r="G137" s="286"/>
      <c r="H137" s="286" t="s">
        <v>750</v>
      </c>
      <c r="I137" s="286" t="s">
        <v>699</v>
      </c>
      <c r="J137" s="286">
        <v>255</v>
      </c>
      <c r="K137" s="334"/>
    </row>
    <row r="138" s="1" customFormat="1" ht="15" customHeight="1">
      <c r="B138" s="331"/>
      <c r="C138" s="286" t="s">
        <v>727</v>
      </c>
      <c r="D138" s="286"/>
      <c r="E138" s="286"/>
      <c r="F138" s="309" t="s">
        <v>697</v>
      </c>
      <c r="G138" s="286"/>
      <c r="H138" s="286" t="s">
        <v>751</v>
      </c>
      <c r="I138" s="286" t="s">
        <v>729</v>
      </c>
      <c r="J138" s="286"/>
      <c r="K138" s="334"/>
    </row>
    <row r="139" s="1" customFormat="1" ht="15" customHeight="1">
      <c r="B139" s="331"/>
      <c r="C139" s="286" t="s">
        <v>730</v>
      </c>
      <c r="D139" s="286"/>
      <c r="E139" s="286"/>
      <c r="F139" s="309" t="s">
        <v>697</v>
      </c>
      <c r="G139" s="286"/>
      <c r="H139" s="286" t="s">
        <v>752</v>
      </c>
      <c r="I139" s="286" t="s">
        <v>732</v>
      </c>
      <c r="J139" s="286"/>
      <c r="K139" s="334"/>
    </row>
    <row r="140" s="1" customFormat="1" ht="15" customHeight="1">
      <c r="B140" s="331"/>
      <c r="C140" s="286" t="s">
        <v>733</v>
      </c>
      <c r="D140" s="286"/>
      <c r="E140" s="286"/>
      <c r="F140" s="309" t="s">
        <v>697</v>
      </c>
      <c r="G140" s="286"/>
      <c r="H140" s="286" t="s">
        <v>733</v>
      </c>
      <c r="I140" s="286" t="s">
        <v>732</v>
      </c>
      <c r="J140" s="286"/>
      <c r="K140" s="334"/>
    </row>
    <row r="141" s="1" customFormat="1" ht="15" customHeight="1">
      <c r="B141" s="331"/>
      <c r="C141" s="286" t="s">
        <v>38</v>
      </c>
      <c r="D141" s="286"/>
      <c r="E141" s="286"/>
      <c r="F141" s="309" t="s">
        <v>697</v>
      </c>
      <c r="G141" s="286"/>
      <c r="H141" s="286" t="s">
        <v>753</v>
      </c>
      <c r="I141" s="286" t="s">
        <v>732</v>
      </c>
      <c r="J141" s="286"/>
      <c r="K141" s="334"/>
    </row>
    <row r="142" s="1" customFormat="1" ht="15" customHeight="1">
      <c r="B142" s="331"/>
      <c r="C142" s="286" t="s">
        <v>754</v>
      </c>
      <c r="D142" s="286"/>
      <c r="E142" s="286"/>
      <c r="F142" s="309" t="s">
        <v>697</v>
      </c>
      <c r="G142" s="286"/>
      <c r="H142" s="286" t="s">
        <v>755</v>
      </c>
      <c r="I142" s="286" t="s">
        <v>732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756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691</v>
      </c>
      <c r="D148" s="301"/>
      <c r="E148" s="301"/>
      <c r="F148" s="301" t="s">
        <v>692</v>
      </c>
      <c r="G148" s="302"/>
      <c r="H148" s="301" t="s">
        <v>54</v>
      </c>
      <c r="I148" s="301" t="s">
        <v>57</v>
      </c>
      <c r="J148" s="301" t="s">
        <v>693</v>
      </c>
      <c r="K148" s="300"/>
    </row>
    <row r="149" s="1" customFormat="1" ht="17.25" customHeight="1">
      <c r="B149" s="298"/>
      <c r="C149" s="303" t="s">
        <v>694</v>
      </c>
      <c r="D149" s="303"/>
      <c r="E149" s="303"/>
      <c r="F149" s="304" t="s">
        <v>695</v>
      </c>
      <c r="G149" s="305"/>
      <c r="H149" s="303"/>
      <c r="I149" s="303"/>
      <c r="J149" s="303" t="s">
        <v>696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700</v>
      </c>
      <c r="D151" s="286"/>
      <c r="E151" s="286"/>
      <c r="F151" s="339" t="s">
        <v>697</v>
      </c>
      <c r="G151" s="286"/>
      <c r="H151" s="338" t="s">
        <v>737</v>
      </c>
      <c r="I151" s="338" t="s">
        <v>699</v>
      </c>
      <c r="J151" s="338">
        <v>120</v>
      </c>
      <c r="K151" s="334"/>
    </row>
    <row r="152" s="1" customFormat="1" ht="15" customHeight="1">
      <c r="B152" s="311"/>
      <c r="C152" s="338" t="s">
        <v>746</v>
      </c>
      <c r="D152" s="286"/>
      <c r="E152" s="286"/>
      <c r="F152" s="339" t="s">
        <v>697</v>
      </c>
      <c r="G152" s="286"/>
      <c r="H152" s="338" t="s">
        <v>757</v>
      </c>
      <c r="I152" s="338" t="s">
        <v>699</v>
      </c>
      <c r="J152" s="338" t="s">
        <v>748</v>
      </c>
      <c r="K152" s="334"/>
    </row>
    <row r="153" s="1" customFormat="1" ht="15" customHeight="1">
      <c r="B153" s="311"/>
      <c r="C153" s="338" t="s">
        <v>645</v>
      </c>
      <c r="D153" s="286"/>
      <c r="E153" s="286"/>
      <c r="F153" s="339" t="s">
        <v>697</v>
      </c>
      <c r="G153" s="286"/>
      <c r="H153" s="338" t="s">
        <v>758</v>
      </c>
      <c r="I153" s="338" t="s">
        <v>699</v>
      </c>
      <c r="J153" s="338" t="s">
        <v>748</v>
      </c>
      <c r="K153" s="334"/>
    </row>
    <row r="154" s="1" customFormat="1" ht="15" customHeight="1">
      <c r="B154" s="311"/>
      <c r="C154" s="338" t="s">
        <v>702</v>
      </c>
      <c r="D154" s="286"/>
      <c r="E154" s="286"/>
      <c r="F154" s="339" t="s">
        <v>703</v>
      </c>
      <c r="G154" s="286"/>
      <c r="H154" s="338" t="s">
        <v>737</v>
      </c>
      <c r="I154" s="338" t="s">
        <v>699</v>
      </c>
      <c r="J154" s="338">
        <v>50</v>
      </c>
      <c r="K154" s="334"/>
    </row>
    <row r="155" s="1" customFormat="1" ht="15" customHeight="1">
      <c r="B155" s="311"/>
      <c r="C155" s="338" t="s">
        <v>705</v>
      </c>
      <c r="D155" s="286"/>
      <c r="E155" s="286"/>
      <c r="F155" s="339" t="s">
        <v>697</v>
      </c>
      <c r="G155" s="286"/>
      <c r="H155" s="338" t="s">
        <v>737</v>
      </c>
      <c r="I155" s="338" t="s">
        <v>707</v>
      </c>
      <c r="J155" s="338"/>
      <c r="K155" s="334"/>
    </row>
    <row r="156" s="1" customFormat="1" ht="15" customHeight="1">
      <c r="B156" s="311"/>
      <c r="C156" s="338" t="s">
        <v>716</v>
      </c>
      <c r="D156" s="286"/>
      <c r="E156" s="286"/>
      <c r="F156" s="339" t="s">
        <v>703</v>
      </c>
      <c r="G156" s="286"/>
      <c r="H156" s="338" t="s">
        <v>737</v>
      </c>
      <c r="I156" s="338" t="s">
        <v>699</v>
      </c>
      <c r="J156" s="338">
        <v>50</v>
      </c>
      <c r="K156" s="334"/>
    </row>
    <row r="157" s="1" customFormat="1" ht="15" customHeight="1">
      <c r="B157" s="311"/>
      <c r="C157" s="338" t="s">
        <v>724</v>
      </c>
      <c r="D157" s="286"/>
      <c r="E157" s="286"/>
      <c r="F157" s="339" t="s">
        <v>703</v>
      </c>
      <c r="G157" s="286"/>
      <c r="H157" s="338" t="s">
        <v>737</v>
      </c>
      <c r="I157" s="338" t="s">
        <v>699</v>
      </c>
      <c r="J157" s="338">
        <v>50</v>
      </c>
      <c r="K157" s="334"/>
    </row>
    <row r="158" s="1" customFormat="1" ht="15" customHeight="1">
      <c r="B158" s="311"/>
      <c r="C158" s="338" t="s">
        <v>722</v>
      </c>
      <c r="D158" s="286"/>
      <c r="E158" s="286"/>
      <c r="F158" s="339" t="s">
        <v>703</v>
      </c>
      <c r="G158" s="286"/>
      <c r="H158" s="338" t="s">
        <v>737</v>
      </c>
      <c r="I158" s="338" t="s">
        <v>699</v>
      </c>
      <c r="J158" s="338">
        <v>50</v>
      </c>
      <c r="K158" s="334"/>
    </row>
    <row r="159" s="1" customFormat="1" ht="15" customHeight="1">
      <c r="B159" s="311"/>
      <c r="C159" s="338" t="s">
        <v>90</v>
      </c>
      <c r="D159" s="286"/>
      <c r="E159" s="286"/>
      <c r="F159" s="339" t="s">
        <v>697</v>
      </c>
      <c r="G159" s="286"/>
      <c r="H159" s="338" t="s">
        <v>759</v>
      </c>
      <c r="I159" s="338" t="s">
        <v>699</v>
      </c>
      <c r="J159" s="338" t="s">
        <v>760</v>
      </c>
      <c r="K159" s="334"/>
    </row>
    <row r="160" s="1" customFormat="1" ht="15" customHeight="1">
      <c r="B160" s="311"/>
      <c r="C160" s="338" t="s">
        <v>761</v>
      </c>
      <c r="D160" s="286"/>
      <c r="E160" s="286"/>
      <c r="F160" s="339" t="s">
        <v>697</v>
      </c>
      <c r="G160" s="286"/>
      <c r="H160" s="338" t="s">
        <v>762</v>
      </c>
      <c r="I160" s="338" t="s">
        <v>732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763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691</v>
      </c>
      <c r="D166" s="301"/>
      <c r="E166" s="301"/>
      <c r="F166" s="301" t="s">
        <v>692</v>
      </c>
      <c r="G166" s="343"/>
      <c r="H166" s="344" t="s">
        <v>54</v>
      </c>
      <c r="I166" s="344" t="s">
        <v>57</v>
      </c>
      <c r="J166" s="301" t="s">
        <v>693</v>
      </c>
      <c r="K166" s="278"/>
    </row>
    <row r="167" s="1" customFormat="1" ht="17.25" customHeight="1">
      <c r="B167" s="279"/>
      <c r="C167" s="303" t="s">
        <v>694</v>
      </c>
      <c r="D167" s="303"/>
      <c r="E167" s="303"/>
      <c r="F167" s="304" t="s">
        <v>695</v>
      </c>
      <c r="G167" s="345"/>
      <c r="H167" s="346"/>
      <c r="I167" s="346"/>
      <c r="J167" s="303" t="s">
        <v>696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700</v>
      </c>
      <c r="D169" s="286"/>
      <c r="E169" s="286"/>
      <c r="F169" s="309" t="s">
        <v>697</v>
      </c>
      <c r="G169" s="286"/>
      <c r="H169" s="286" t="s">
        <v>737</v>
      </c>
      <c r="I169" s="286" t="s">
        <v>699</v>
      </c>
      <c r="J169" s="286">
        <v>120</v>
      </c>
      <c r="K169" s="334"/>
    </row>
    <row r="170" s="1" customFormat="1" ht="15" customHeight="1">
      <c r="B170" s="311"/>
      <c r="C170" s="286" t="s">
        <v>746</v>
      </c>
      <c r="D170" s="286"/>
      <c r="E170" s="286"/>
      <c r="F170" s="309" t="s">
        <v>697</v>
      </c>
      <c r="G170" s="286"/>
      <c r="H170" s="286" t="s">
        <v>747</v>
      </c>
      <c r="I170" s="286" t="s">
        <v>699</v>
      </c>
      <c r="J170" s="286" t="s">
        <v>748</v>
      </c>
      <c r="K170" s="334"/>
    </row>
    <row r="171" s="1" customFormat="1" ht="15" customHeight="1">
      <c r="B171" s="311"/>
      <c r="C171" s="286" t="s">
        <v>645</v>
      </c>
      <c r="D171" s="286"/>
      <c r="E171" s="286"/>
      <c r="F171" s="309" t="s">
        <v>697</v>
      </c>
      <c r="G171" s="286"/>
      <c r="H171" s="286" t="s">
        <v>764</v>
      </c>
      <c r="I171" s="286" t="s">
        <v>699</v>
      </c>
      <c r="J171" s="286" t="s">
        <v>748</v>
      </c>
      <c r="K171" s="334"/>
    </row>
    <row r="172" s="1" customFormat="1" ht="15" customHeight="1">
      <c r="B172" s="311"/>
      <c r="C172" s="286" t="s">
        <v>702</v>
      </c>
      <c r="D172" s="286"/>
      <c r="E172" s="286"/>
      <c r="F172" s="309" t="s">
        <v>703</v>
      </c>
      <c r="G172" s="286"/>
      <c r="H172" s="286" t="s">
        <v>764</v>
      </c>
      <c r="I172" s="286" t="s">
        <v>699</v>
      </c>
      <c r="J172" s="286">
        <v>50</v>
      </c>
      <c r="K172" s="334"/>
    </row>
    <row r="173" s="1" customFormat="1" ht="15" customHeight="1">
      <c r="B173" s="311"/>
      <c r="C173" s="286" t="s">
        <v>705</v>
      </c>
      <c r="D173" s="286"/>
      <c r="E173" s="286"/>
      <c r="F173" s="309" t="s">
        <v>697</v>
      </c>
      <c r="G173" s="286"/>
      <c r="H173" s="286" t="s">
        <v>764</v>
      </c>
      <c r="I173" s="286" t="s">
        <v>707</v>
      </c>
      <c r="J173" s="286"/>
      <c r="K173" s="334"/>
    </row>
    <row r="174" s="1" customFormat="1" ht="15" customHeight="1">
      <c r="B174" s="311"/>
      <c r="C174" s="286" t="s">
        <v>716</v>
      </c>
      <c r="D174" s="286"/>
      <c r="E174" s="286"/>
      <c r="F174" s="309" t="s">
        <v>703</v>
      </c>
      <c r="G174" s="286"/>
      <c r="H174" s="286" t="s">
        <v>764</v>
      </c>
      <c r="I174" s="286" t="s">
        <v>699</v>
      </c>
      <c r="J174" s="286">
        <v>50</v>
      </c>
      <c r="K174" s="334"/>
    </row>
    <row r="175" s="1" customFormat="1" ht="15" customHeight="1">
      <c r="B175" s="311"/>
      <c r="C175" s="286" t="s">
        <v>724</v>
      </c>
      <c r="D175" s="286"/>
      <c r="E175" s="286"/>
      <c r="F175" s="309" t="s">
        <v>703</v>
      </c>
      <c r="G175" s="286"/>
      <c r="H175" s="286" t="s">
        <v>764</v>
      </c>
      <c r="I175" s="286" t="s">
        <v>699</v>
      </c>
      <c r="J175" s="286">
        <v>50</v>
      </c>
      <c r="K175" s="334"/>
    </row>
    <row r="176" s="1" customFormat="1" ht="15" customHeight="1">
      <c r="B176" s="311"/>
      <c r="C176" s="286" t="s">
        <v>722</v>
      </c>
      <c r="D176" s="286"/>
      <c r="E176" s="286"/>
      <c r="F176" s="309" t="s">
        <v>703</v>
      </c>
      <c r="G176" s="286"/>
      <c r="H176" s="286" t="s">
        <v>764</v>
      </c>
      <c r="I176" s="286" t="s">
        <v>699</v>
      </c>
      <c r="J176" s="286">
        <v>50</v>
      </c>
      <c r="K176" s="334"/>
    </row>
    <row r="177" s="1" customFormat="1" ht="15" customHeight="1">
      <c r="B177" s="311"/>
      <c r="C177" s="286" t="s">
        <v>107</v>
      </c>
      <c r="D177" s="286"/>
      <c r="E177" s="286"/>
      <c r="F177" s="309" t="s">
        <v>697</v>
      </c>
      <c r="G177" s="286"/>
      <c r="H177" s="286" t="s">
        <v>765</v>
      </c>
      <c r="I177" s="286" t="s">
        <v>766</v>
      </c>
      <c r="J177" s="286"/>
      <c r="K177" s="334"/>
    </row>
    <row r="178" s="1" customFormat="1" ht="15" customHeight="1">
      <c r="B178" s="311"/>
      <c r="C178" s="286" t="s">
        <v>57</v>
      </c>
      <c r="D178" s="286"/>
      <c r="E178" s="286"/>
      <c r="F178" s="309" t="s">
        <v>697</v>
      </c>
      <c r="G178" s="286"/>
      <c r="H178" s="286" t="s">
        <v>767</v>
      </c>
      <c r="I178" s="286" t="s">
        <v>768</v>
      </c>
      <c r="J178" s="286">
        <v>1</v>
      </c>
      <c r="K178" s="334"/>
    </row>
    <row r="179" s="1" customFormat="1" ht="15" customHeight="1">
      <c r="B179" s="311"/>
      <c r="C179" s="286" t="s">
        <v>53</v>
      </c>
      <c r="D179" s="286"/>
      <c r="E179" s="286"/>
      <c r="F179" s="309" t="s">
        <v>697</v>
      </c>
      <c r="G179" s="286"/>
      <c r="H179" s="286" t="s">
        <v>769</v>
      </c>
      <c r="I179" s="286" t="s">
        <v>699</v>
      </c>
      <c r="J179" s="286">
        <v>20</v>
      </c>
      <c r="K179" s="334"/>
    </row>
    <row r="180" s="1" customFormat="1" ht="15" customHeight="1">
      <c r="B180" s="311"/>
      <c r="C180" s="286" t="s">
        <v>54</v>
      </c>
      <c r="D180" s="286"/>
      <c r="E180" s="286"/>
      <c r="F180" s="309" t="s">
        <v>697</v>
      </c>
      <c r="G180" s="286"/>
      <c r="H180" s="286" t="s">
        <v>770</v>
      </c>
      <c r="I180" s="286" t="s">
        <v>699</v>
      </c>
      <c r="J180" s="286">
        <v>255</v>
      </c>
      <c r="K180" s="334"/>
    </row>
    <row r="181" s="1" customFormat="1" ht="15" customHeight="1">
      <c r="B181" s="311"/>
      <c r="C181" s="286" t="s">
        <v>108</v>
      </c>
      <c r="D181" s="286"/>
      <c r="E181" s="286"/>
      <c r="F181" s="309" t="s">
        <v>697</v>
      </c>
      <c r="G181" s="286"/>
      <c r="H181" s="286" t="s">
        <v>661</v>
      </c>
      <c r="I181" s="286" t="s">
        <v>699</v>
      </c>
      <c r="J181" s="286">
        <v>10</v>
      </c>
      <c r="K181" s="334"/>
    </row>
    <row r="182" s="1" customFormat="1" ht="15" customHeight="1">
      <c r="B182" s="311"/>
      <c r="C182" s="286" t="s">
        <v>109</v>
      </c>
      <c r="D182" s="286"/>
      <c r="E182" s="286"/>
      <c r="F182" s="309" t="s">
        <v>697</v>
      </c>
      <c r="G182" s="286"/>
      <c r="H182" s="286" t="s">
        <v>771</v>
      </c>
      <c r="I182" s="286" t="s">
        <v>732</v>
      </c>
      <c r="J182" s="286"/>
      <c r="K182" s="334"/>
    </row>
    <row r="183" s="1" customFormat="1" ht="15" customHeight="1">
      <c r="B183" s="311"/>
      <c r="C183" s="286" t="s">
        <v>772</v>
      </c>
      <c r="D183" s="286"/>
      <c r="E183" s="286"/>
      <c r="F183" s="309" t="s">
        <v>697</v>
      </c>
      <c r="G183" s="286"/>
      <c r="H183" s="286" t="s">
        <v>773</v>
      </c>
      <c r="I183" s="286" t="s">
        <v>732</v>
      </c>
      <c r="J183" s="286"/>
      <c r="K183" s="334"/>
    </row>
    <row r="184" s="1" customFormat="1" ht="15" customHeight="1">
      <c r="B184" s="311"/>
      <c r="C184" s="286" t="s">
        <v>761</v>
      </c>
      <c r="D184" s="286"/>
      <c r="E184" s="286"/>
      <c r="F184" s="309" t="s">
        <v>697</v>
      </c>
      <c r="G184" s="286"/>
      <c r="H184" s="286" t="s">
        <v>774</v>
      </c>
      <c r="I184" s="286" t="s">
        <v>732</v>
      </c>
      <c r="J184" s="286"/>
      <c r="K184" s="334"/>
    </row>
    <row r="185" s="1" customFormat="1" ht="15" customHeight="1">
      <c r="B185" s="311"/>
      <c r="C185" s="286" t="s">
        <v>111</v>
      </c>
      <c r="D185" s="286"/>
      <c r="E185" s="286"/>
      <c r="F185" s="309" t="s">
        <v>703</v>
      </c>
      <c r="G185" s="286"/>
      <c r="H185" s="286" t="s">
        <v>775</v>
      </c>
      <c r="I185" s="286" t="s">
        <v>699</v>
      </c>
      <c r="J185" s="286">
        <v>50</v>
      </c>
      <c r="K185" s="334"/>
    </row>
    <row r="186" s="1" customFormat="1" ht="15" customHeight="1">
      <c r="B186" s="311"/>
      <c r="C186" s="286" t="s">
        <v>776</v>
      </c>
      <c r="D186" s="286"/>
      <c r="E186" s="286"/>
      <c r="F186" s="309" t="s">
        <v>703</v>
      </c>
      <c r="G186" s="286"/>
      <c r="H186" s="286" t="s">
        <v>777</v>
      </c>
      <c r="I186" s="286" t="s">
        <v>778</v>
      </c>
      <c r="J186" s="286"/>
      <c r="K186" s="334"/>
    </row>
    <row r="187" s="1" customFormat="1" ht="15" customHeight="1">
      <c r="B187" s="311"/>
      <c r="C187" s="286" t="s">
        <v>779</v>
      </c>
      <c r="D187" s="286"/>
      <c r="E187" s="286"/>
      <c r="F187" s="309" t="s">
        <v>703</v>
      </c>
      <c r="G187" s="286"/>
      <c r="H187" s="286" t="s">
        <v>780</v>
      </c>
      <c r="I187" s="286" t="s">
        <v>778</v>
      </c>
      <c r="J187" s="286"/>
      <c r="K187" s="334"/>
    </row>
    <row r="188" s="1" customFormat="1" ht="15" customHeight="1">
      <c r="B188" s="311"/>
      <c r="C188" s="286" t="s">
        <v>781</v>
      </c>
      <c r="D188" s="286"/>
      <c r="E188" s="286"/>
      <c r="F188" s="309" t="s">
        <v>703</v>
      </c>
      <c r="G188" s="286"/>
      <c r="H188" s="286" t="s">
        <v>782</v>
      </c>
      <c r="I188" s="286" t="s">
        <v>778</v>
      </c>
      <c r="J188" s="286"/>
      <c r="K188" s="334"/>
    </row>
    <row r="189" s="1" customFormat="1" ht="15" customHeight="1">
      <c r="B189" s="311"/>
      <c r="C189" s="347" t="s">
        <v>783</v>
      </c>
      <c r="D189" s="286"/>
      <c r="E189" s="286"/>
      <c r="F189" s="309" t="s">
        <v>703</v>
      </c>
      <c r="G189" s="286"/>
      <c r="H189" s="286" t="s">
        <v>784</v>
      </c>
      <c r="I189" s="286" t="s">
        <v>785</v>
      </c>
      <c r="J189" s="348" t="s">
        <v>786</v>
      </c>
      <c r="K189" s="334"/>
    </row>
    <row r="190" s="18" customFormat="1" ht="15" customHeight="1">
      <c r="B190" s="349"/>
      <c r="C190" s="350" t="s">
        <v>787</v>
      </c>
      <c r="D190" s="351"/>
      <c r="E190" s="351"/>
      <c r="F190" s="352" t="s">
        <v>703</v>
      </c>
      <c r="G190" s="351"/>
      <c r="H190" s="351" t="s">
        <v>788</v>
      </c>
      <c r="I190" s="351" t="s">
        <v>785</v>
      </c>
      <c r="J190" s="353" t="s">
        <v>786</v>
      </c>
      <c r="K190" s="354"/>
    </row>
    <row r="191" s="1" customFormat="1" ht="15" customHeight="1">
      <c r="B191" s="311"/>
      <c r="C191" s="347" t="s">
        <v>42</v>
      </c>
      <c r="D191" s="286"/>
      <c r="E191" s="286"/>
      <c r="F191" s="309" t="s">
        <v>697</v>
      </c>
      <c r="G191" s="286"/>
      <c r="H191" s="283" t="s">
        <v>789</v>
      </c>
      <c r="I191" s="286" t="s">
        <v>790</v>
      </c>
      <c r="J191" s="286"/>
      <c r="K191" s="334"/>
    </row>
    <row r="192" s="1" customFormat="1" ht="15" customHeight="1">
      <c r="B192" s="311"/>
      <c r="C192" s="347" t="s">
        <v>791</v>
      </c>
      <c r="D192" s="286"/>
      <c r="E192" s="286"/>
      <c r="F192" s="309" t="s">
        <v>697</v>
      </c>
      <c r="G192" s="286"/>
      <c r="H192" s="286" t="s">
        <v>792</v>
      </c>
      <c r="I192" s="286" t="s">
        <v>732</v>
      </c>
      <c r="J192" s="286"/>
      <c r="K192" s="334"/>
    </row>
    <row r="193" s="1" customFormat="1" ht="15" customHeight="1">
      <c r="B193" s="311"/>
      <c r="C193" s="347" t="s">
        <v>793</v>
      </c>
      <c r="D193" s="286"/>
      <c r="E193" s="286"/>
      <c r="F193" s="309" t="s">
        <v>697</v>
      </c>
      <c r="G193" s="286"/>
      <c r="H193" s="286" t="s">
        <v>794</v>
      </c>
      <c r="I193" s="286" t="s">
        <v>732</v>
      </c>
      <c r="J193" s="286"/>
      <c r="K193" s="334"/>
    </row>
    <row r="194" s="1" customFormat="1" ht="15" customHeight="1">
      <c r="B194" s="311"/>
      <c r="C194" s="347" t="s">
        <v>795</v>
      </c>
      <c r="D194" s="286"/>
      <c r="E194" s="286"/>
      <c r="F194" s="309" t="s">
        <v>703</v>
      </c>
      <c r="G194" s="286"/>
      <c r="H194" s="286" t="s">
        <v>796</v>
      </c>
      <c r="I194" s="286" t="s">
        <v>732</v>
      </c>
      <c r="J194" s="286"/>
      <c r="K194" s="334"/>
    </row>
    <row r="195" s="1" customFormat="1" ht="15" customHeight="1">
      <c r="B195" s="340"/>
      <c r="C195" s="355"/>
      <c r="D195" s="320"/>
      <c r="E195" s="320"/>
      <c r="F195" s="320"/>
      <c r="G195" s="320"/>
      <c r="H195" s="320"/>
      <c r="I195" s="320"/>
      <c r="J195" s="320"/>
      <c r="K195" s="341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322"/>
      <c r="C197" s="332"/>
      <c r="D197" s="332"/>
      <c r="E197" s="332"/>
      <c r="F197" s="342"/>
      <c r="G197" s="332"/>
      <c r="H197" s="332"/>
      <c r="I197" s="332"/>
      <c r="J197" s="332"/>
      <c r="K197" s="322"/>
    </row>
    <row r="198" s="1" customFormat="1" ht="18.75" customHeight="1">
      <c r="B198" s="294"/>
      <c r="C198" s="294"/>
      <c r="D198" s="294"/>
      <c r="E198" s="294"/>
      <c r="F198" s="294"/>
      <c r="G198" s="294"/>
      <c r="H198" s="294"/>
      <c r="I198" s="294"/>
      <c r="J198" s="294"/>
      <c r="K198" s="294"/>
    </row>
    <row r="199" s="1" customFormat="1" ht="13.5">
      <c r="B199" s="273"/>
      <c r="C199" s="274"/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1">
      <c r="B200" s="276"/>
      <c r="C200" s="277" t="s">
        <v>797</v>
      </c>
      <c r="D200" s="277"/>
      <c r="E200" s="277"/>
      <c r="F200" s="277"/>
      <c r="G200" s="277"/>
      <c r="H200" s="277"/>
      <c r="I200" s="277"/>
      <c r="J200" s="277"/>
      <c r="K200" s="278"/>
    </row>
    <row r="201" s="1" customFormat="1" ht="25.5" customHeight="1">
      <c r="B201" s="276"/>
      <c r="C201" s="356" t="s">
        <v>798</v>
      </c>
      <c r="D201" s="356"/>
      <c r="E201" s="356"/>
      <c r="F201" s="356" t="s">
        <v>799</v>
      </c>
      <c r="G201" s="357"/>
      <c r="H201" s="356" t="s">
        <v>800</v>
      </c>
      <c r="I201" s="356"/>
      <c r="J201" s="356"/>
      <c r="K201" s="278"/>
    </row>
    <row r="202" s="1" customFormat="1" ht="5.25" customHeight="1">
      <c r="B202" s="311"/>
      <c r="C202" s="306"/>
      <c r="D202" s="306"/>
      <c r="E202" s="306"/>
      <c r="F202" s="306"/>
      <c r="G202" s="332"/>
      <c r="H202" s="306"/>
      <c r="I202" s="306"/>
      <c r="J202" s="306"/>
      <c r="K202" s="334"/>
    </row>
    <row r="203" s="1" customFormat="1" ht="15" customHeight="1">
      <c r="B203" s="311"/>
      <c r="C203" s="286" t="s">
        <v>790</v>
      </c>
      <c r="D203" s="286"/>
      <c r="E203" s="286"/>
      <c r="F203" s="309" t="s">
        <v>43</v>
      </c>
      <c r="G203" s="286"/>
      <c r="H203" s="286" t="s">
        <v>801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44</v>
      </c>
      <c r="G204" s="286"/>
      <c r="H204" s="286" t="s">
        <v>802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47</v>
      </c>
      <c r="G205" s="286"/>
      <c r="H205" s="286" t="s">
        <v>803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45</v>
      </c>
      <c r="G206" s="286"/>
      <c r="H206" s="286" t="s">
        <v>804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 t="s">
        <v>46</v>
      </c>
      <c r="G207" s="286"/>
      <c r="H207" s="286" t="s">
        <v>805</v>
      </c>
      <c r="I207" s="286"/>
      <c r="J207" s="286"/>
      <c r="K207" s="334"/>
    </row>
    <row r="208" s="1" customFormat="1" ht="15" customHeight="1">
      <c r="B208" s="311"/>
      <c r="C208" s="286"/>
      <c r="D208" s="286"/>
      <c r="E208" s="286"/>
      <c r="F208" s="309"/>
      <c r="G208" s="286"/>
      <c r="H208" s="286"/>
      <c r="I208" s="286"/>
      <c r="J208" s="286"/>
      <c r="K208" s="334"/>
    </row>
    <row r="209" s="1" customFormat="1" ht="15" customHeight="1">
      <c r="B209" s="311"/>
      <c r="C209" s="286" t="s">
        <v>744</v>
      </c>
      <c r="D209" s="286"/>
      <c r="E209" s="286"/>
      <c r="F209" s="309" t="s">
        <v>79</v>
      </c>
      <c r="G209" s="286"/>
      <c r="H209" s="286" t="s">
        <v>806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639</v>
      </c>
      <c r="G210" s="286"/>
      <c r="H210" s="286" t="s">
        <v>640</v>
      </c>
      <c r="I210" s="286"/>
      <c r="J210" s="286"/>
      <c r="K210" s="334"/>
    </row>
    <row r="211" s="1" customFormat="1" ht="15" customHeight="1">
      <c r="B211" s="311"/>
      <c r="C211" s="286"/>
      <c r="D211" s="286"/>
      <c r="E211" s="286"/>
      <c r="F211" s="309" t="s">
        <v>637</v>
      </c>
      <c r="G211" s="286"/>
      <c r="H211" s="286" t="s">
        <v>807</v>
      </c>
      <c r="I211" s="286"/>
      <c r="J211" s="286"/>
      <c r="K211" s="334"/>
    </row>
    <row r="212" s="1" customFormat="1" ht="15" customHeight="1">
      <c r="B212" s="358"/>
      <c r="C212" s="286"/>
      <c r="D212" s="286"/>
      <c r="E212" s="286"/>
      <c r="F212" s="309" t="s">
        <v>641</v>
      </c>
      <c r="G212" s="347"/>
      <c r="H212" s="338" t="s">
        <v>642</v>
      </c>
      <c r="I212" s="338"/>
      <c r="J212" s="338"/>
      <c r="K212" s="359"/>
    </row>
    <row r="213" s="1" customFormat="1" ht="15" customHeight="1">
      <c r="B213" s="358"/>
      <c r="C213" s="286"/>
      <c r="D213" s="286"/>
      <c r="E213" s="286"/>
      <c r="F213" s="309" t="s">
        <v>643</v>
      </c>
      <c r="G213" s="347"/>
      <c r="H213" s="338" t="s">
        <v>808</v>
      </c>
      <c r="I213" s="338"/>
      <c r="J213" s="338"/>
      <c r="K213" s="359"/>
    </row>
    <row r="214" s="1" customFormat="1" ht="15" customHeight="1">
      <c r="B214" s="358"/>
      <c r="C214" s="286"/>
      <c r="D214" s="286"/>
      <c r="E214" s="286"/>
      <c r="F214" s="309"/>
      <c r="G214" s="347"/>
      <c r="H214" s="338"/>
      <c r="I214" s="338"/>
      <c r="J214" s="338"/>
      <c r="K214" s="359"/>
    </row>
    <row r="215" s="1" customFormat="1" ht="15" customHeight="1">
      <c r="B215" s="358"/>
      <c r="C215" s="286" t="s">
        <v>768</v>
      </c>
      <c r="D215" s="286"/>
      <c r="E215" s="286"/>
      <c r="F215" s="309">
        <v>1</v>
      </c>
      <c r="G215" s="347"/>
      <c r="H215" s="338" t="s">
        <v>809</v>
      </c>
      <c r="I215" s="338"/>
      <c r="J215" s="338"/>
      <c r="K215" s="359"/>
    </row>
    <row r="216" s="1" customFormat="1" ht="15" customHeight="1">
      <c r="B216" s="358"/>
      <c r="C216" s="286"/>
      <c r="D216" s="286"/>
      <c r="E216" s="286"/>
      <c r="F216" s="309">
        <v>2</v>
      </c>
      <c r="G216" s="347"/>
      <c r="H216" s="338" t="s">
        <v>810</v>
      </c>
      <c r="I216" s="338"/>
      <c r="J216" s="338"/>
      <c r="K216" s="359"/>
    </row>
    <row r="217" s="1" customFormat="1" ht="15" customHeight="1">
      <c r="B217" s="358"/>
      <c r="C217" s="286"/>
      <c r="D217" s="286"/>
      <c r="E217" s="286"/>
      <c r="F217" s="309">
        <v>3</v>
      </c>
      <c r="G217" s="347"/>
      <c r="H217" s="338" t="s">
        <v>811</v>
      </c>
      <c r="I217" s="338"/>
      <c r="J217" s="338"/>
      <c r="K217" s="359"/>
    </row>
    <row r="218" s="1" customFormat="1" ht="15" customHeight="1">
      <c r="B218" s="358"/>
      <c r="C218" s="286"/>
      <c r="D218" s="286"/>
      <c r="E218" s="286"/>
      <c r="F218" s="309">
        <v>4</v>
      </c>
      <c r="G218" s="347"/>
      <c r="H218" s="338" t="s">
        <v>812</v>
      </c>
      <c r="I218" s="338"/>
      <c r="J218" s="338"/>
      <c r="K218" s="359"/>
    </row>
    <row r="219" s="1" customFormat="1" ht="12.75" customHeight="1">
      <c r="B219" s="360"/>
      <c r="C219" s="361"/>
      <c r="D219" s="361"/>
      <c r="E219" s="361"/>
      <c r="F219" s="361"/>
      <c r="G219" s="361"/>
      <c r="H219" s="361"/>
      <c r="I219" s="361"/>
      <c r="J219" s="361"/>
      <c r="K219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2024-09-19T06:39:50Z</dcterms:created>
  <dcterms:modified xsi:type="dcterms:W3CDTF">2024-09-19T06:39:55Z</dcterms:modified>
</cp:coreProperties>
</file>