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Vavrik\.Honza\rozpočty\ROZ\2024\"/>
    </mc:Choice>
  </mc:AlternateContent>
  <xr:revisionPtr revIDLastSave="0" documentId="13_ncr:1_{75F4591E-FB85-4435-87E0-11CFE82F3DCB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SO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SO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SO 01 Pol'!$A$1:$Y$96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93" i="12" l="1"/>
  <c r="BA91" i="12"/>
  <c r="BA88" i="12"/>
  <c r="BA86" i="12"/>
  <c r="BA72" i="12"/>
  <c r="BA64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M11" i="12" s="1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6" i="12"/>
  <c r="M16" i="12" s="1"/>
  <c r="I16" i="12"/>
  <c r="K16" i="12"/>
  <c r="O16" i="12"/>
  <c r="O8" i="12" s="1"/>
  <c r="Q16" i="12"/>
  <c r="V16" i="12"/>
  <c r="I20" i="12"/>
  <c r="Q20" i="12"/>
  <c r="G21" i="12"/>
  <c r="M21" i="12" s="1"/>
  <c r="I21" i="12"/>
  <c r="K21" i="12"/>
  <c r="K20" i="12" s="1"/>
  <c r="O21" i="12"/>
  <c r="Q21" i="12"/>
  <c r="V21" i="12"/>
  <c r="V20" i="12" s="1"/>
  <c r="G22" i="12"/>
  <c r="I22" i="12"/>
  <c r="K22" i="12"/>
  <c r="M22" i="12"/>
  <c r="O22" i="12"/>
  <c r="Q22" i="12"/>
  <c r="V22" i="12"/>
  <c r="G23" i="12"/>
  <c r="I23" i="12"/>
  <c r="K23" i="12"/>
  <c r="O23" i="12"/>
  <c r="O20" i="12" s="1"/>
  <c r="Q23" i="12"/>
  <c r="V23" i="12"/>
  <c r="I24" i="12"/>
  <c r="Q24" i="12"/>
  <c r="G25" i="12"/>
  <c r="M25" i="12" s="1"/>
  <c r="I25" i="12"/>
  <c r="K25" i="12"/>
  <c r="K24" i="12" s="1"/>
  <c r="O25" i="12"/>
  <c r="Q25" i="12"/>
  <c r="V25" i="12"/>
  <c r="V24" i="12" s="1"/>
  <c r="G27" i="12"/>
  <c r="I27" i="12"/>
  <c r="K27" i="12"/>
  <c r="M27" i="12"/>
  <c r="O27" i="12"/>
  <c r="Q27" i="12"/>
  <c r="V27" i="12"/>
  <c r="G29" i="12"/>
  <c r="I29" i="12"/>
  <c r="K29" i="12"/>
  <c r="O29" i="12"/>
  <c r="O24" i="12" s="1"/>
  <c r="Q29" i="12"/>
  <c r="V29" i="12"/>
  <c r="O31" i="12"/>
  <c r="G32" i="12"/>
  <c r="M32" i="12" s="1"/>
  <c r="I32" i="12"/>
  <c r="I31" i="12" s="1"/>
  <c r="K32" i="12"/>
  <c r="K31" i="12" s="1"/>
  <c r="O32" i="12"/>
  <c r="Q32" i="12"/>
  <c r="Q31" i="12" s="1"/>
  <c r="V32" i="12"/>
  <c r="V31" i="12" s="1"/>
  <c r="G34" i="12"/>
  <c r="M34" i="12" s="1"/>
  <c r="I34" i="12"/>
  <c r="K34" i="12"/>
  <c r="O34" i="12"/>
  <c r="Q34" i="12"/>
  <c r="V34" i="12"/>
  <c r="G37" i="12"/>
  <c r="M37" i="12" s="1"/>
  <c r="I37" i="12"/>
  <c r="I36" i="12" s="1"/>
  <c r="K37" i="12"/>
  <c r="K36" i="12" s="1"/>
  <c r="O37" i="12"/>
  <c r="O36" i="12" s="1"/>
  <c r="Q37" i="12"/>
  <c r="Q36" i="12" s="1"/>
  <c r="V37" i="12"/>
  <c r="V36" i="12" s="1"/>
  <c r="G38" i="12"/>
  <c r="M38" i="12" s="1"/>
  <c r="I38" i="12"/>
  <c r="K38" i="12"/>
  <c r="O38" i="12"/>
  <c r="Q38" i="12"/>
  <c r="V38" i="12"/>
  <c r="G40" i="12"/>
  <c r="I40" i="12"/>
  <c r="K40" i="12"/>
  <c r="M40" i="12"/>
  <c r="O40" i="12"/>
  <c r="Q40" i="12"/>
  <c r="V40" i="12"/>
  <c r="G41" i="12"/>
  <c r="I41" i="12"/>
  <c r="K41" i="12"/>
  <c r="O41" i="12"/>
  <c r="Q41" i="12"/>
  <c r="V41" i="12"/>
  <c r="G43" i="12"/>
  <c r="M43" i="12" s="1"/>
  <c r="I43" i="12"/>
  <c r="K43" i="12"/>
  <c r="O43" i="12"/>
  <c r="Q43" i="12"/>
  <c r="V43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8" i="12"/>
  <c r="I61" i="1" s="1"/>
  <c r="O48" i="12"/>
  <c r="G49" i="12"/>
  <c r="M49" i="12" s="1"/>
  <c r="M48" i="12" s="1"/>
  <c r="I49" i="12"/>
  <c r="I48" i="12" s="1"/>
  <c r="K49" i="12"/>
  <c r="K48" i="12" s="1"/>
  <c r="O49" i="12"/>
  <c r="Q49" i="12"/>
  <c r="Q48" i="12" s="1"/>
  <c r="V49" i="12"/>
  <c r="V48" i="12" s="1"/>
  <c r="G51" i="12"/>
  <c r="I53" i="1" s="1"/>
  <c r="I51" i="12"/>
  <c r="K51" i="12"/>
  <c r="O51" i="12"/>
  <c r="Q51" i="12"/>
  <c r="V51" i="12"/>
  <c r="G52" i="12"/>
  <c r="I52" i="12"/>
  <c r="K52" i="12"/>
  <c r="M52" i="12"/>
  <c r="M51" i="12" s="1"/>
  <c r="O52" i="12"/>
  <c r="Q52" i="12"/>
  <c r="V52" i="12"/>
  <c r="O54" i="12"/>
  <c r="G55" i="12"/>
  <c r="M55" i="12" s="1"/>
  <c r="I55" i="12"/>
  <c r="I54" i="12" s="1"/>
  <c r="K55" i="12"/>
  <c r="O55" i="12"/>
  <c r="Q55" i="12"/>
  <c r="Q54" i="12" s="1"/>
  <c r="V55" i="12"/>
  <c r="G57" i="12"/>
  <c r="M57" i="12" s="1"/>
  <c r="I57" i="12"/>
  <c r="K57" i="12"/>
  <c r="K54" i="12" s="1"/>
  <c r="O57" i="12"/>
  <c r="Q57" i="12"/>
  <c r="V57" i="12"/>
  <c r="V54" i="12" s="1"/>
  <c r="G59" i="12"/>
  <c r="M59" i="12" s="1"/>
  <c r="I59" i="12"/>
  <c r="K59" i="12"/>
  <c r="O59" i="12"/>
  <c r="Q59" i="12"/>
  <c r="V59" i="12"/>
  <c r="K62" i="12"/>
  <c r="O62" i="12"/>
  <c r="V62" i="12"/>
  <c r="G63" i="12"/>
  <c r="M63" i="12" s="1"/>
  <c r="M62" i="12" s="1"/>
  <c r="I63" i="12"/>
  <c r="I62" i="12" s="1"/>
  <c r="K63" i="12"/>
  <c r="O63" i="12"/>
  <c r="Q63" i="12"/>
  <c r="Q62" i="12" s="1"/>
  <c r="V63" i="12"/>
  <c r="G66" i="12"/>
  <c r="M66" i="12" s="1"/>
  <c r="I66" i="12"/>
  <c r="K66" i="12"/>
  <c r="O66" i="12"/>
  <c r="Q66" i="12"/>
  <c r="V66" i="12"/>
  <c r="G67" i="12"/>
  <c r="I67" i="12"/>
  <c r="K67" i="12"/>
  <c r="O67" i="12"/>
  <c r="O65" i="12" s="1"/>
  <c r="Q67" i="12"/>
  <c r="V67" i="12"/>
  <c r="G68" i="12"/>
  <c r="M68" i="12" s="1"/>
  <c r="I68" i="12"/>
  <c r="I65" i="12" s="1"/>
  <c r="K68" i="12"/>
  <c r="O68" i="12"/>
  <c r="Q68" i="12"/>
  <c r="Q65" i="12" s="1"/>
  <c r="V68" i="12"/>
  <c r="G74" i="12"/>
  <c r="M74" i="12" s="1"/>
  <c r="I74" i="12"/>
  <c r="K74" i="12"/>
  <c r="K65" i="12" s="1"/>
  <c r="O74" i="12"/>
  <c r="Q74" i="12"/>
  <c r="V74" i="12"/>
  <c r="V65" i="12" s="1"/>
  <c r="G75" i="12"/>
  <c r="I75" i="12"/>
  <c r="K75" i="12"/>
  <c r="M75" i="12"/>
  <c r="O75" i="12"/>
  <c r="Q75" i="12"/>
  <c r="V75" i="12"/>
  <c r="O77" i="12"/>
  <c r="G78" i="12"/>
  <c r="M78" i="12" s="1"/>
  <c r="I78" i="12"/>
  <c r="I77" i="12" s="1"/>
  <c r="K78" i="12"/>
  <c r="O78" i="12"/>
  <c r="Q78" i="12"/>
  <c r="Q77" i="12" s="1"/>
  <c r="V78" i="12"/>
  <c r="G79" i="12"/>
  <c r="M79" i="12" s="1"/>
  <c r="I79" i="12"/>
  <c r="K79" i="12"/>
  <c r="K77" i="12" s="1"/>
  <c r="O79" i="12"/>
  <c r="Q79" i="12"/>
  <c r="V79" i="12"/>
  <c r="V77" i="12" s="1"/>
  <c r="G81" i="12"/>
  <c r="G80" i="12" s="1"/>
  <c r="I65" i="1" s="1"/>
  <c r="I20" i="1" s="1"/>
  <c r="I81" i="12"/>
  <c r="K81" i="12"/>
  <c r="O81" i="12"/>
  <c r="O80" i="12" s="1"/>
  <c r="Q81" i="12"/>
  <c r="V81" i="12"/>
  <c r="G83" i="12"/>
  <c r="M83" i="12" s="1"/>
  <c r="I83" i="12"/>
  <c r="I80" i="12" s="1"/>
  <c r="K83" i="12"/>
  <c r="O83" i="12"/>
  <c r="Q83" i="12"/>
  <c r="Q80" i="12" s="1"/>
  <c r="V83" i="12"/>
  <c r="G85" i="12"/>
  <c r="M85" i="12" s="1"/>
  <c r="I85" i="12"/>
  <c r="K85" i="12"/>
  <c r="K80" i="12" s="1"/>
  <c r="O85" i="12"/>
  <c r="Q85" i="12"/>
  <c r="V85" i="12"/>
  <c r="V80" i="12" s="1"/>
  <c r="G87" i="12"/>
  <c r="I87" i="12"/>
  <c r="K87" i="12"/>
  <c r="M87" i="12"/>
  <c r="O87" i="12"/>
  <c r="Q87" i="12"/>
  <c r="V87" i="12"/>
  <c r="O89" i="12"/>
  <c r="G90" i="12"/>
  <c r="M90" i="12" s="1"/>
  <c r="I90" i="12"/>
  <c r="I89" i="12" s="1"/>
  <c r="K90" i="12"/>
  <c r="O90" i="12"/>
  <c r="Q90" i="12"/>
  <c r="Q89" i="12" s="1"/>
  <c r="V90" i="12"/>
  <c r="G92" i="12"/>
  <c r="M92" i="12" s="1"/>
  <c r="I92" i="12"/>
  <c r="K92" i="12"/>
  <c r="K89" i="12" s="1"/>
  <c r="O92" i="12"/>
  <c r="Q92" i="12"/>
  <c r="V92" i="12"/>
  <c r="V89" i="12" s="1"/>
  <c r="AE95" i="12"/>
  <c r="F41" i="1" s="1"/>
  <c r="H40" i="1"/>
  <c r="J28" i="1"/>
  <c r="J26" i="1"/>
  <c r="G38" i="1"/>
  <c r="F38" i="1"/>
  <c r="J23" i="1"/>
  <c r="J24" i="1"/>
  <c r="J25" i="1"/>
  <c r="J27" i="1"/>
  <c r="E24" i="1"/>
  <c r="E26" i="1"/>
  <c r="G89" i="12" l="1"/>
  <c r="I64" i="1" s="1"/>
  <c r="I19" i="1" s="1"/>
  <c r="G77" i="12"/>
  <c r="I62" i="1" s="1"/>
  <c r="I18" i="1" s="1"/>
  <c r="M77" i="12"/>
  <c r="G65" i="12"/>
  <c r="I63" i="1" s="1"/>
  <c r="G62" i="12"/>
  <c r="I55" i="1" s="1"/>
  <c r="M54" i="12"/>
  <c r="G54" i="12"/>
  <c r="I54" i="1" s="1"/>
  <c r="M31" i="12"/>
  <c r="G31" i="12"/>
  <c r="I59" i="1" s="1"/>
  <c r="G24" i="12"/>
  <c r="I58" i="1" s="1"/>
  <c r="G20" i="12"/>
  <c r="I57" i="1" s="1"/>
  <c r="AF95" i="12"/>
  <c r="G42" i="1" s="1"/>
  <c r="F39" i="1"/>
  <c r="F42" i="1"/>
  <c r="M89" i="12"/>
  <c r="M8" i="12"/>
  <c r="M81" i="12"/>
  <c r="M80" i="12" s="1"/>
  <c r="M67" i="12"/>
  <c r="M65" i="12" s="1"/>
  <c r="G36" i="12"/>
  <c r="I60" i="1" s="1"/>
  <c r="G8" i="12"/>
  <c r="M41" i="12"/>
  <c r="M36" i="12" s="1"/>
  <c r="M29" i="12"/>
  <c r="M24" i="12" s="1"/>
  <c r="M23" i="12"/>
  <c r="M20" i="12" s="1"/>
  <c r="I16" i="1" l="1"/>
  <c r="G39" i="1"/>
  <c r="G43" i="1" s="1"/>
  <c r="G25" i="1" s="1"/>
  <c r="A25" i="1" s="1"/>
  <c r="G26" i="1" s="1"/>
  <c r="G41" i="1"/>
  <c r="H41" i="1" s="1"/>
  <c r="I41" i="1" s="1"/>
  <c r="H42" i="1"/>
  <c r="I42" i="1" s="1"/>
  <c r="I56" i="1"/>
  <c r="G95" i="12"/>
  <c r="F43" i="1"/>
  <c r="H39" i="1" l="1"/>
  <c r="I39" i="1" s="1"/>
  <c r="I43" i="1" s="1"/>
  <c r="A26" i="1"/>
  <c r="G23" i="1"/>
  <c r="A23" i="1" s="1"/>
  <c r="G28" i="1"/>
  <c r="H43" i="1"/>
  <c r="I17" i="1"/>
  <c r="I21" i="1" s="1"/>
  <c r="I66" i="1"/>
  <c r="J65" i="1" l="1"/>
  <c r="J60" i="1"/>
  <c r="J64" i="1"/>
  <c r="J55" i="1"/>
  <c r="J57" i="1"/>
  <c r="J54" i="1"/>
  <c r="J59" i="1"/>
  <c r="J61" i="1"/>
  <c r="J56" i="1"/>
  <c r="J58" i="1"/>
  <c r="J63" i="1"/>
  <c r="J62" i="1"/>
  <c r="J53" i="1"/>
  <c r="J42" i="1"/>
  <c r="J41" i="1"/>
  <c r="J39" i="1"/>
  <c r="J43" i="1" s="1"/>
  <c r="G24" i="1"/>
  <c r="A27" i="1" s="1"/>
  <c r="A24" i="1"/>
  <c r="G29" i="1" l="1"/>
  <c r="G27" i="1" s="1"/>
  <c r="A29" i="1"/>
  <c r="J6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Vavrik Jan</author>
  </authors>
  <commentList>
    <comment ref="S6" authorId="0" shapeId="0" xr:uid="{0B9BC1E3-BE67-4C9C-BDD7-89F503E781D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DAE8EE2-A706-4CE4-882F-625FFED4F40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<sst xmlns="http://schemas.openxmlformats.org/spreadsheetml/2006/main" count="616" uniqueCount="259">
  <si>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</si>
  <si>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</si>
  <si>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</si>
  <si>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</si>
  <si>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</si>
  <si>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</si>
  <si>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</si>
  <si>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</si>
  <si>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</si>
  <si>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</si>
  <si>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</si>
  <si>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</si>
  <si>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</si>
  <si>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</si>
  <si>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</si>
  <si>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</si>
  <si>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</si>
  <si>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</si>
  <si>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</si>
  <si>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</si>
  <si>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</si>
  <si>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</si>
  <si>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</si>
  <si>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</si>
  <si>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</si>
  <si>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</si>
  <si>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</si>
  <si>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</si>
  <si>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</si>
  <si>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</si>
  <si>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</si>
  <si>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</si>
  <si>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</si>
  <si>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</si>
  <si>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</si>
  <si>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</si>
  <si>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</si>
  <si>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</si>
  <si>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</si>
  <si>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</si>
  <si>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</si>
  <si>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</si>
  <si>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</si>
  <si>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SO 01</t>
  </si>
  <si>
    <t>Rekonstrukce střechy</t>
  </si>
  <si>
    <t>Objekt:</t>
  </si>
  <si>
    <t>Rozpočet:</t>
  </si>
  <si>
    <t>26_2024_1</t>
  </si>
  <si>
    <t xml:space="preserve">Kolín, ZŠ Masarykova – rekonstrukce střechy –  tělocvična </t>
  </si>
  <si>
    <t>Stavba</t>
  </si>
  <si>
    <t>Stavební objekt</t>
  </si>
  <si>
    <t>Celkem za stavbu</t>
  </si>
  <si>
    <t>CZK</t>
  </si>
  <si>
    <t>#POPS</t>
  </si>
  <si>
    <t xml:space="preserve">Popis stavby: 26_2024_1 - Kolín, ZŠ Masarykova – rekonstrukce střechy –  tělocvična </t>
  </si>
  <si>
    <t>#POPO</t>
  </si>
  <si>
    <t>Popis objektu: SO 01 - Rekonstrukce střechy</t>
  </si>
  <si>
    <t>#POPR</t>
  </si>
  <si>
    <t>Popis rozpočtu: SO 01 - Rekonstrukce střechy</t>
  </si>
  <si>
    <t>Rekapitulace dílů</t>
  </si>
  <si>
    <t>Typ dílu</t>
  </si>
  <si>
    <t>90</t>
  </si>
  <si>
    <t>Systémové skladby</t>
  </si>
  <si>
    <t>94</t>
  </si>
  <si>
    <t>Lešení a stavební výtahy</t>
  </si>
  <si>
    <t>99</t>
  </si>
  <si>
    <t>Staveništní přesun hmot</t>
  </si>
  <si>
    <t>712</t>
  </si>
  <si>
    <t>Povlakové krytiny</t>
  </si>
  <si>
    <t>721</t>
  </si>
  <si>
    <t>Vnitřní kanalizace</t>
  </si>
  <si>
    <t>762</t>
  </si>
  <si>
    <t>Konstrukce tesařské</t>
  </si>
  <si>
    <t>763</t>
  </si>
  <si>
    <t>Dřevostavby</t>
  </si>
  <si>
    <t>764</t>
  </si>
  <si>
    <t>Konstrukce klempířské</t>
  </si>
  <si>
    <t>767</t>
  </si>
  <si>
    <t>Konstrukce zámečnické</t>
  </si>
  <si>
    <t>M65</t>
  </si>
  <si>
    <t>Elektroinstalace a veřejné osvětlení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</si>
  <si>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</si>
  <si>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</si>
  <si>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</si>
  <si>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</si>
  <si>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</si>
  <si>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</si>
  <si>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</si>
  <si>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</si>
  <si>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</si>
  <si>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</si>
  <si>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</si>
  <si>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</si>
  <si>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</si>
  <si>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</si>
  <si>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</si>
  <si>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</si>
  <si>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</si>
  <si>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</si>
  <si>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</si>
  <si>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</si>
  <si>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</si>
  <si>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</si>
  <si>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</si>
  <si>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</si>
  <si>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</si>
  <si>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</si>
  <si>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</si>
  <si>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</si>
  <si>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</si>
  <si>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</si>
  <si>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</si>
  <si>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</si>
  <si>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</si>
  <si>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</si>
  <si>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283220012R</t>
  </si>
  <si>
    <t>Fólie hladká hydroizolační tl = 1,50 mm; materiál: PVC-P; nosná vložka: PES tkanina</t>
  </si>
  <si>
    <t>m2</t>
  </si>
  <si>
    <t>SPCM</t>
  </si>
  <si>
    <t>RTS 24/ I</t>
  </si>
  <si>
    <t>Specifikace</t>
  </si>
  <si>
    <t>Běžná</t>
  </si>
  <si>
    <t>POL3_</t>
  </si>
  <si>
    <t>416,6*1,1</t>
  </si>
  <si>
    <t>VV</t>
  </si>
  <si>
    <t>712361703RT1</t>
  </si>
  <si>
    <t>Povlakové krytiny střech do 10° pryžemi fólií přilepenou v plné ploše, bez dodávky fólie</t>
  </si>
  <si>
    <t>800-711</t>
  </si>
  <si>
    <t>Práce</t>
  </si>
  <si>
    <t>POL1_</t>
  </si>
  <si>
    <t>416,6</t>
  </si>
  <si>
    <t>712378002R00</t>
  </si>
  <si>
    <t>m</t>
  </si>
  <si>
    <t>včetně dodávek výrobků</t>
  </si>
  <si>
    <t>SPI</t>
  </si>
  <si>
    <t>POP</t>
  </si>
  <si>
    <t>712400831R00</t>
  </si>
  <si>
    <t>BITAGIT vč. nátěru : 416,6</t>
  </si>
  <si>
    <t>IPA : 416,6</t>
  </si>
  <si>
    <t>BITAGIT : 416,6</t>
  </si>
  <si>
    <t>721210823R01</t>
  </si>
  <si>
    <t>Demontáž střešní vpusti</t>
  </si>
  <si>
    <t>kus</t>
  </si>
  <si>
    <t>Vlastní</t>
  </si>
  <si>
    <t>721242117R00</t>
  </si>
  <si>
    <t>Lapač střešních splavenin DN 150, litina, včetně dodávky materiálu</t>
  </si>
  <si>
    <t>800-721</t>
  </si>
  <si>
    <t>721242805R00</t>
  </si>
  <si>
    <t>Demontáž lapačů střešních splavenin DN 150</t>
  </si>
  <si>
    <t>762085153R00</t>
  </si>
  <si>
    <t>Zvláštní výkony hoblování viditelných částí krovu  ručně, před osazením</t>
  </si>
  <si>
    <t>800-762</t>
  </si>
  <si>
    <t>762431225-R01</t>
  </si>
  <si>
    <t>Montáž OSB deskami - ochrana sousední střechy proti poškození vč. textílie</t>
  </si>
  <si>
    <t>Kalkul</t>
  </si>
  <si>
    <t>27,3+23,7</t>
  </si>
  <si>
    <t>762812811R00</t>
  </si>
  <si>
    <t>Demontáž záklopů stropů vrchních, zapuštěných z hoblovaných prken s olištováním tloušťky do 32 mm</t>
  </si>
  <si>
    <t>prkenný záklop tl. 24 mm : 416,6</t>
  </si>
  <si>
    <t>60726123R</t>
  </si>
  <si>
    <t>Deska z plochých třísek (OSB) typ: 3; tl = 25,0 mm; povrch: broušený; hrana: P + D</t>
  </si>
  <si>
    <t>vč. prořezu : 416,6*1,1</t>
  </si>
  <si>
    <t>763611232R00</t>
  </si>
  <si>
    <t>Montáž bednění střech, z desek tl. nad 18 mm, na P+D, šroubováním</t>
  </si>
  <si>
    <t>800-763</t>
  </si>
  <si>
    <t>vč. dodávky a montáže spojovacího materiálu</t>
  </si>
  <si>
    <t>28348104R-1</t>
  </si>
  <si>
    <t>Vpust střešní s PVC manžetou</t>
  </si>
  <si>
    <t>Indiv</t>
  </si>
  <si>
    <t>764004861T00</t>
  </si>
  <si>
    <t>Demontáž svodu do suti</t>
  </si>
  <si>
    <t>6,0*2+1,5*2</t>
  </si>
  <si>
    <t>764359241R00</t>
  </si>
  <si>
    <t>Žlaby z pozinkovaného plechu výroba a montáž doplňků žlabů - ochranný koš střešní vpusti  pro troby do průměru 150 mm</t>
  </si>
  <si>
    <t>800-764</t>
  </si>
  <si>
    <t>764430840R00</t>
  </si>
  <si>
    <t>84,2</t>
  </si>
  <si>
    <t>764551605R00</t>
  </si>
  <si>
    <t>Odpadní trouby z titanzinkového plechu kruhový svod, D 150 mm, povrchová úprava přírodní TiZn, povrch lesklý</t>
  </si>
  <si>
    <t>včetně objímek a spojovacího materiálu.</t>
  </si>
  <si>
    <t>764551614-R01</t>
  </si>
  <si>
    <t>Koleno ukončovací, kruhové, D 150 mm</t>
  </si>
  <si>
    <t>764817140R00</t>
  </si>
  <si>
    <t xml:space="preserve">Oplechování  zdí (atik), z lakovaného pozinkovaného plechu, rš 400 mm, dodávka a montáž </t>
  </si>
  <si>
    <t>včetně zhotovení rohů, spojů a dilatací</t>
  </si>
  <si>
    <t>7678422-R01</t>
  </si>
  <si>
    <t>ÚZKÝ KOTVICÍ BOD DO ZÁKLOPU - OSB</t>
  </si>
  <si>
    <t>předpokládáné množství (bude upřesněno, Rozmístění kotvících prvků bude před objednáním a provedením konzultováno s odbornou prováděcí firmou.) : 10,0</t>
  </si>
  <si>
    <t>908      R00</t>
  </si>
  <si>
    <t>Hzs-práce výškových specialistů</t>
  </si>
  <si>
    <t>h</t>
  </si>
  <si>
    <t>fakturace proběhne pouze na základě domluvy s investorem : 50,0</t>
  </si>
  <si>
    <t>941941841R00</t>
  </si>
  <si>
    <t>Demontáž lešení lehkého řadového s podlahami šířky přes 1 do 1,2 m, výšky do 10 m</t>
  </si>
  <si>
    <t>800-3</t>
  </si>
  <si>
    <t>30,0</t>
  </si>
  <si>
    <t>941955004R00</t>
  </si>
  <si>
    <t>Lešení lehké pracovní pomocné pomocné, o výšce lešeňové podlahy přes 2,5 do 3,5 m</t>
  </si>
  <si>
    <t>949942101R00</t>
  </si>
  <si>
    <t>Hydraulická zvedací plošina včetně obsluhy instalovaná na automobilovém podvozku, výšky zdvihu do 27 m</t>
  </si>
  <si>
    <t>včetně obsluhy instalovaná na automobilovém podvozku,</t>
  </si>
  <si>
    <t>fakturace proběhne pouze na základě domluvy s investorem : 10,0</t>
  </si>
  <si>
    <t>998011002R00</t>
  </si>
  <si>
    <t>Přesun hmot pro budovy s nosnou konstrukcí zděnou výšky přes 6 do 12 m</t>
  </si>
  <si>
    <t>t</t>
  </si>
  <si>
    <t>801-1</t>
  </si>
  <si>
    <t>Přesun hmot</t>
  </si>
  <si>
    <t>POL7_</t>
  </si>
  <si>
    <t>979011311RT1</t>
  </si>
  <si>
    <t>Svislá doprava suti a vybouraných hmot shozem s naložením suti do shozu</t>
  </si>
  <si>
    <t>801-3</t>
  </si>
  <si>
    <t>Přesun suti</t>
  </si>
  <si>
    <t>POL8_</t>
  </si>
  <si>
    <t>979081111R00</t>
  </si>
  <si>
    <t>Odvoz suti a vybouraných hmot na skládku do 1 km</t>
  </si>
  <si>
    <t>979086112R00</t>
  </si>
  <si>
    <t xml:space="preserve">Vodorovná doprava suti a vybouraných hmot nakládání nebo překládání suti a vybouraných hmot na dopravní prostředek při vodorovné dopravě,  ,  </t>
  </si>
  <si>
    <t>832-1</t>
  </si>
  <si>
    <t>bez naložení, s vyložením a hrubým urovnáním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</si>
  <si>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</si>
  <si>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</si>
  <si>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</si>
  <si>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</si>
  <si>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>979990121R00</t>
  </si>
  <si>
    <t>Poplatek za uložení, asfaltové pásy,  , skupina 17 03 02 z Katalogu odpadů</t>
  </si>
  <si>
    <t>979990161R00</t>
  </si>
  <si>
    <t>Poplatek za uložení, dřevo,  , skupina 17 02 01 z Katalogu odpadů</t>
  </si>
  <si>
    <t>kategorie 17 02 01 dřevo</t>
  </si>
  <si>
    <t>650111713R00</t>
  </si>
  <si>
    <t xml:space="preserve">Montáž hromosvodové svorky nad 2 šrouby,  </t>
  </si>
  <si>
    <t>650811126R00</t>
  </si>
  <si>
    <t>Demontáž hromosvodové svorky nad dva šrouby</t>
  </si>
  <si>
    <t>005121 R</t>
  </si>
  <si>
    <t>Zařízení staveniště</t>
  </si>
  <si>
    <t>Soubor</t>
  </si>
  <si>
    <t>VRN</t>
  </si>
  <si>
    <t>POL99_0</t>
  </si>
  <si>
    <t>Veškeré náklady spojené s vybudováním.</t>
  </si>
  <si>
    <t>005211010R</t>
  </si>
  <si>
    <t>Předání a převzetí staveniště</t>
  </si>
  <si>
    <t>POL99_2</t>
  </si>
  <si>
    <t>Náklady spojené s účastí zhotovitele na předání a převzetí staveniště.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</si>
  <si>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</si>
  <si>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</si>
  <si>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</si>
  <si>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</si>
  <si>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</si>
  <si>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</si>
  <si>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</si>
  <si>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</si>
  <si>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</si>
  <si>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</si>
  <si>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</si>
  <si>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</si>
  <si>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SUM</t>
  </si>
  <si>
    <t>END</t>
  </si>
  <si>
    <t>Klempířské doplňky k povlakovým krytinám z fólií atikovápoplastovaná okapnice - z pozinkovaného plechu s povrchovou úpravou PVC</t>
  </si>
  <si>
    <t xml:space="preserve">Odstranění povlakové krytiny  na střechách šikmých přes 10 do 30° povlakové krytiny jednovrstvé,  </t>
  </si>
  <si>
    <t>Demontáž oplechování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</si>
</sst>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16" fillId="0" borderId="18" xfId="0" applyFont="1" applyBorder="1" applyAlignment="1">
      <alignment horizontal="left" vertical="top" wrapText="1"/>
    </xf>
    <xf numFmtId="0" fontId="16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fs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0" t="s">
        <v>39</v>
      </c>
      <c r="B2" s="190"/>
      <c r="C2" s="190"/>
      <c r="D2" s="190"/>
      <c r="E2" s="190"/>
      <c r="F2" s="190"/>
      <c r="G2" s="190"/>
    </row>
  </sheetData>
  <sheetProtection algorithmName="SHA-512" hashValue="vilZzNkRgOCgwL6UytKpmUGc4m1oopRtWoTTsXeSYi0RPof1uFx54WF4pcLJ1HsIHiWIiG+EBOK0WHaRb+EgXA==" saltValue="UaVsJ3dP1eUj1w9hGcR1y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6" t="s">
        <v>41</v>
      </c>
      <c r="C1" s="227"/>
      <c r="D1" s="227"/>
      <c r="E1" s="227"/>
      <c r="F1" s="227"/>
      <c r="G1" s="227"/>
      <c r="H1" s="227"/>
      <c r="I1" s="227"/>
      <c r="J1" s="228"/>
    </row>
    <row r="2" spans="1:15" ht="36" customHeight="1" x14ac:dyDescent="0.2">
      <c r="A2" s="2"/>
      <c r="B2" s="77" t="s">
        <v>22</v>
      </c>
      <c r="C2" s="78"/>
      <c r="D2" s="79" t="s">
        <v>47</v>
      </c>
      <c r="E2" s="232" t="s">
        <v>48</v>
      </c>
      <c r="F2" s="233"/>
      <c r="G2" s="233"/>
      <c r="H2" s="233"/>
      <c r="I2" s="233"/>
      <c r="J2" s="234"/>
      <c r="O2" s="1"/>
    </row>
    <row r="3" spans="1:15" ht="27" customHeight="1" x14ac:dyDescent="0.2">
      <c r="A3" s="2"/>
      <c r="B3" s="80" t="s">
        <v>45</v>
      </c>
      <c r="C3" s="78"/>
      <c r="D3" s="81" t="s">
        <v>43</v>
      </c>
      <c r="E3" s="235" t="s">
        <v>44</v>
      </c>
      <c r="F3" s="236"/>
      <c r="G3" s="236"/>
      <c r="H3" s="236"/>
      <c r="I3" s="236"/>
      <c r="J3" s="237"/>
    </row>
    <row r="4" spans="1:15" ht="23.25" customHeight="1" x14ac:dyDescent="0.2">
      <c r="A4" s="76">
        <v>3095</v>
      </c>
      <c r="B4" s="82" t="s">
        <v>46</v>
      </c>
      <c r="C4" s="83"/>
      <c r="D4" s="84" t="s">
        <v>43</v>
      </c>
      <c r="E4" s="215" t="s">
        <v>44</v>
      </c>
      <c r="F4" s="216"/>
      <c r="G4" s="216"/>
      <c r="H4" s="216"/>
      <c r="I4" s="216"/>
      <c r="J4" s="217"/>
    </row>
    <row r="5" spans="1:15" ht="24" customHeight="1" x14ac:dyDescent="0.2">
      <c r="A5" s="2"/>
      <c r="B5" s="31" t="s">
        <v>42</v>
      </c>
      <c r="D5" s="220"/>
      <c r="E5" s="221"/>
      <c r="F5" s="221"/>
      <c r="G5" s="221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2"/>
      <c r="E6" s="223"/>
      <c r="F6" s="223"/>
      <c r="G6" s="22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4"/>
      <c r="F7" s="225"/>
      <c r="G7" s="22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9"/>
      <c r="E11" s="239"/>
      <c r="F11" s="239"/>
      <c r="G11" s="239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214"/>
      <c r="E12" s="214"/>
      <c r="F12" s="214"/>
      <c r="G12" s="214"/>
      <c r="H12" s="18" t="s">
        <v>34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18"/>
      <c r="F13" s="219"/>
      <c r="G13" s="21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8"/>
      <c r="F15" s="238"/>
      <c r="G15" s="240"/>
      <c r="H15" s="240"/>
      <c r="I15" s="240" t="s">
        <v>29</v>
      </c>
      <c r="J15" s="241"/>
    </row>
    <row r="16" spans="1:15" ht="23.25" customHeight="1" x14ac:dyDescent="0.2">
      <c r="A16" s="139" t="s">
        <v>24</v>
      </c>
      <c r="B16" s="38" t="s">
        <v>24</v>
      </c>
      <c r="C16" s="62"/>
      <c r="D16" s="63"/>
      <c r="E16" s="203"/>
      <c r="F16" s="204"/>
      <c r="G16" s="203"/>
      <c r="H16" s="204"/>
      <c r="I16" s="203">
        <f>SUMIF(F53:F65,A16,I53:I65)+SUMIF(F53:F65,"PSU",I53:I65)</f>
        <v>0</v>
      </c>
      <c r="J16" s="205"/>
    </row>
    <row r="17" spans="1:10" ht="23.25" customHeight="1" x14ac:dyDescent="0.2">
      <c r="A17" s="139" t="s">
        <v>25</v>
      </c>
      <c r="B17" s="38" t="s">
        <v>25</v>
      </c>
      <c r="C17" s="62"/>
      <c r="D17" s="63"/>
      <c r="E17" s="203"/>
      <c r="F17" s="204"/>
      <c r="G17" s="203"/>
      <c r="H17" s="204"/>
      <c r="I17" s="203">
        <f>SUMIF(F53:F65,A17,I53:I65)</f>
        <v>0</v>
      </c>
      <c r="J17" s="205"/>
    </row>
    <row r="18" spans="1:10" ht="23.25" customHeight="1" x14ac:dyDescent="0.2">
      <c r="A18" s="139" t="s">
        <v>26</v>
      </c>
      <c r="B18" s="38" t="s">
        <v>26</v>
      </c>
      <c r="C18" s="62"/>
      <c r="D18" s="63"/>
      <c r="E18" s="203"/>
      <c r="F18" s="204"/>
      <c r="G18" s="203"/>
      <c r="H18" s="204"/>
      <c r="I18" s="203">
        <f>SUMIF(F53:F65,A18,I53:I65)</f>
        <v>0</v>
      </c>
      <c r="J18" s="205"/>
    </row>
    <row r="19" spans="1:10" ht="23.25" customHeight="1" x14ac:dyDescent="0.2">
      <c r="A19" s="139" t="s">
        <v>84</v>
      </c>
      <c r="B19" s="38" t="s">
        <v>27</v>
      </c>
      <c r="C19" s="62"/>
      <c r="D19" s="63"/>
      <c r="E19" s="203"/>
      <c r="F19" s="204"/>
      <c r="G19" s="203"/>
      <c r="H19" s="204"/>
      <c r="I19" s="203">
        <f>SUMIF(F53:F65,A19,I53:I65)</f>
        <v>0</v>
      </c>
      <c r="J19" s="205"/>
    </row>
    <row r="20" spans="1:10" ht="23.25" customHeight="1" x14ac:dyDescent="0.2">
      <c r="A20" s="139" t="s">
        <v>85</v>
      </c>
      <c r="B20" s="38" t="s">
        <v>28</v>
      </c>
      <c r="C20" s="62"/>
      <c r="D20" s="63"/>
      <c r="E20" s="203"/>
      <c r="F20" s="204"/>
      <c r="G20" s="203"/>
      <c r="H20" s="204"/>
      <c r="I20" s="203">
        <f>SUMIF(F53:F65,A20,I53:I65)</f>
        <v>0</v>
      </c>
      <c r="J20" s="205"/>
    </row>
    <row r="21" spans="1:10" ht="23.25" customHeight="1" x14ac:dyDescent="0.2">
      <c r="A21" s="2"/>
      <c r="B21" s="48" t="s">
        <v>29</v>
      </c>
      <c r="C21" s="64"/>
      <c r="D21" s="65"/>
      <c r="E21" s="206"/>
      <c r="F21" s="242"/>
      <c r="G21" s="206"/>
      <c r="H21" s="242"/>
      <c r="I21" s="206">
        <f>SUM(I16:J20)</f>
        <v>0</v>
      </c>
      <c r="J21" s="207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201">
        <f>ZakladDPHSniVypocet</f>
        <v>0</v>
      </c>
      <c r="H23" s="202"/>
      <c r="I23" s="202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199">
        <f>A23</f>
        <v>0</v>
      </c>
      <c r="H24" s="200"/>
      <c r="I24" s="200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1">
        <f>ZakladDPHZaklVypocet</f>
        <v>0</v>
      </c>
      <c r="H25" s="202"/>
      <c r="I25" s="202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9">
        <f>A25</f>
        <v>0</v>
      </c>
      <c r="H26" s="230"/>
      <c r="I26" s="23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1">
        <f>CenaCelkem-(ZakladDPHSni+DPHSni+ZakladDPHZakl+DPHZakl)</f>
        <v>0</v>
      </c>
      <c r="H27" s="231"/>
      <c r="I27" s="231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23</v>
      </c>
      <c r="C28" s="113"/>
      <c r="D28" s="113"/>
      <c r="E28" s="114"/>
      <c r="F28" s="115"/>
      <c r="G28" s="208">
        <f>ZakladDPHSniVypocet+ZakladDPHZaklVypocet</f>
        <v>0</v>
      </c>
      <c r="H28" s="209"/>
      <c r="I28" s="209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35</v>
      </c>
      <c r="C29" s="117"/>
      <c r="D29" s="117"/>
      <c r="E29" s="117"/>
      <c r="F29" s="118"/>
      <c r="G29" s="208">
        <f>A27</f>
        <v>0</v>
      </c>
      <c r="H29" s="208"/>
      <c r="I29" s="208"/>
      <c r="J29" s="119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0"/>
      <c r="E34" s="211"/>
      <c r="G34" s="212"/>
      <c r="H34" s="213"/>
      <c r="I34" s="213"/>
      <c r="J34" s="25"/>
    </row>
    <row r="35" spans="1:10" ht="12.75" customHeight="1" x14ac:dyDescent="0.2">
      <c r="A35" s="2"/>
      <c r="B35" s="2"/>
      <c r="D35" s="198" t="s">
        <v>2</v>
      </c>
      <c r="E35" s="198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49</v>
      </c>
      <c r="C39" s="193"/>
      <c r="D39" s="193"/>
      <c r="E39" s="193"/>
      <c r="F39" s="99">
        <f>'SO 01 SO 01 Pol'!AE95</f>
        <v>0</v>
      </c>
      <c r="G39" s="100">
        <f>'SO 01 SO 01 Pol'!AF95</f>
        <v>0</v>
      </c>
      <c r="H39" s="101">
        <f>(F39*SazbaDPH1/100)+(G39*SazbaDPH2/100)</f>
        <v>0</v>
      </c>
      <c r="I39" s="101">
        <f>F39+G39+H39</f>
        <v>0</v>
      </c>
      <c r="J39" s="102" t="str">
        <f>IF(_xlfn.SINGLE(CenaCelkemVypocet)=0,"",I39/_xlfn.SINGLE(CenaCelkemVypocet)*100)</f>
        <v/>
      </c>
    </row>
    <row r="40" spans="1:10" ht="25.5" hidden="1" customHeight="1" x14ac:dyDescent="0.2">
      <c r="A40" s="88">
        <v>2</v>
      </c>
      <c r="B40" s="103"/>
      <c r="C40" s="194" t="s">
        <v>50</v>
      </c>
      <c r="D40" s="194"/>
      <c r="E40" s="194"/>
      <c r="F40" s="104"/>
      <c r="G40" s="105"/>
      <c r="H40" s="105">
        <f>(F40*SazbaDPH1/100)+(G40*SazbaDPH2/100)</f>
        <v>0</v>
      </c>
      <c r="I40" s="105"/>
      <c r="J40" s="106"/>
    </row>
    <row r="41" spans="1:10" ht="25.5" hidden="1" customHeight="1" x14ac:dyDescent="0.2">
      <c r="A41" s="88">
        <v>2</v>
      </c>
      <c r="B41" s="103" t="s">
        <v>43</v>
      </c>
      <c r="C41" s="194" t="s">
        <v>44</v>
      </c>
      <c r="D41" s="194"/>
      <c r="E41" s="194"/>
      <c r="F41" s="104">
        <f>'SO 01 SO 01 Pol'!AE95</f>
        <v>0</v>
      </c>
      <c r="G41" s="105">
        <f>'SO 01 SO 01 Pol'!AF95</f>
        <v>0</v>
      </c>
      <c r="H41" s="105">
        <f>(F41*SazbaDPH1/100)+(G41*SazbaDPH2/100)</f>
        <v>0</v>
      </c>
      <c r="I41" s="105">
        <f>F41+G41+H41</f>
        <v>0</v>
      </c>
      <c r="J41" s="106" t="str">
        <f>IF(_xlfn.SINGLE(CenaCelkemVypocet)=0,"",I41/_xlfn.SINGLE(CenaCelkemVypocet)*100)</f>
        <v/>
      </c>
    </row>
    <row r="42" spans="1:10" ht="25.5" hidden="1" customHeight="1" x14ac:dyDescent="0.2">
      <c r="A42" s="88">
        <v>3</v>
      </c>
      <c r="B42" s="107" t="s">
        <v>43</v>
      </c>
      <c r="C42" s="193" t="s">
        <v>44</v>
      </c>
      <c r="D42" s="193"/>
      <c r="E42" s="193"/>
      <c r="F42" s="108">
        <f>'SO 01 SO 01 Pol'!AE95</f>
        <v>0</v>
      </c>
      <c r="G42" s="101">
        <f>'SO 01 SO 01 Pol'!AF95</f>
        <v>0</v>
      </c>
      <c r="H42" s="101">
        <f>(F42*SazbaDPH1/100)+(G42*SazbaDPH2/100)</f>
        <v>0</v>
      </c>
      <c r="I42" s="101">
        <f>F42+G42+H42</f>
        <v>0</v>
      </c>
      <c r="J42" s="102" t="str">
        <f>IF(_xlfn.SINGLE(CenaCelkemVypocet)=0,"",I42/_xlfn.SINGLE(CenaCelkemVypocet)*100)</f>
        <v/>
      </c>
    </row>
    <row r="43" spans="1:10" ht="25.5" hidden="1" customHeight="1" x14ac:dyDescent="0.2">
      <c r="A43" s="88"/>
      <c r="B43" s="195" t="s">
        <v>51</v>
      </c>
      <c r="C43" s="196"/>
      <c r="D43" s="196"/>
      <c r="E43" s="197"/>
      <c r="F43" s="109">
        <f>SUMIF(A39:A42,"=1",F39:F42)</f>
        <v>0</v>
      </c>
      <c r="G43" s="110">
        <f>SUMIF(A39:A42,"=1",G39:G42)</f>
        <v>0</v>
      </c>
      <c r="H43" s="110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x14ac:dyDescent="0.2">
      <c r="A45" t="s">
        <v>53</v>
      </c>
      <c r="B45" t="s">
        <v>54</v>
      </c>
    </row>
    <row r="46" spans="1:10" x14ac:dyDescent="0.2">
      <c r="A46" t="s">
        <v>55</v>
      </c>
      <c r="B46" t="s">
        <v>56</v>
      </c>
    </row>
    <row r="47" spans="1:10" x14ac:dyDescent="0.2">
      <c r="A47" t="s">
        <v>57</v>
      </c>
      <c r="B47" t="s">
        <v>58</v>
      </c>
    </row>
    <row r="50" spans="1:10" ht="15.75" x14ac:dyDescent="0.25">
      <c r="B50" s="120" t="s">
        <v>59</v>
      </c>
    </row>
    <row r="52" spans="1:10" ht="25.5" customHeight="1" x14ac:dyDescent="0.2">
      <c r="A52" s="122"/>
      <c r="B52" s="125" t="s">
        <v>17</v>
      </c>
      <c r="C52" s="125" t="s">
        <v>5</v>
      </c>
      <c r="D52" s="126"/>
      <c r="E52" s="126"/>
      <c r="F52" s="127" t="s">
        <v>60</v>
      </c>
      <c r="G52" s="127"/>
      <c r="H52" s="127"/>
      <c r="I52" s="127" t="s">
        <v>29</v>
      </c>
      <c r="J52" s="127" t="s">
        <v>0</v>
      </c>
    </row>
    <row r="53" spans="1:10" ht="36.75" customHeight="1" x14ac:dyDescent="0.2">
      <c r="A53" s="123"/>
      <c r="B53" s="128" t="s">
        <v>61</v>
      </c>
      <c r="C53" s="191" t="s">
        <v>62</v>
      </c>
      <c r="D53" s="192"/>
      <c r="E53" s="192"/>
      <c r="F53" s="137" t="s">
        <v>24</v>
      </c>
      <c r="G53" s="129"/>
      <c r="H53" s="129"/>
      <c r="I53" s="129">
        <f>'SO 01 SO 01 Pol'!G51</f>
        <v>0</v>
      </c>
      <c r="J53" s="134" t="str">
        <f>IF(I66=0,"",I53/I66*100)</f>
        <v/>
      </c>
    </row>
    <row r="54" spans="1:10" ht="36.75" customHeight="1" x14ac:dyDescent="0.2">
      <c r="A54" s="123"/>
      <c r="B54" s="128" t="s">
        <v>63</v>
      </c>
      <c r="C54" s="191" t="s">
        <v>64</v>
      </c>
      <c r="D54" s="192"/>
      <c r="E54" s="192"/>
      <c r="F54" s="137" t="s">
        <v>24</v>
      </c>
      <c r="G54" s="129"/>
      <c r="H54" s="129"/>
      <c r="I54" s="129">
        <f>'SO 01 SO 01 Pol'!G54</f>
        <v>0</v>
      </c>
      <c r="J54" s="134" t="str">
        <f>IF(I66=0,"",I54/I66*100)</f>
        <v/>
      </c>
    </row>
    <row r="55" spans="1:10" ht="36.75" customHeight="1" x14ac:dyDescent="0.2">
      <c r="A55" s="123"/>
      <c r="B55" s="128" t="s">
        <v>65</v>
      </c>
      <c r="C55" s="191" t="s">
        <v>66</v>
      </c>
      <c r="D55" s="192"/>
      <c r="E55" s="192"/>
      <c r="F55" s="137" t="s">
        <v>24</v>
      </c>
      <c r="G55" s="129"/>
      <c r="H55" s="129"/>
      <c r="I55" s="129">
        <f>'SO 01 SO 01 Pol'!G62</f>
        <v>0</v>
      </c>
      <c r="J55" s="134" t="str">
        <f>IF(I66=0,"",I55/I66*100)</f>
        <v/>
      </c>
    </row>
    <row r="56" spans="1:10" ht="36.75" customHeight="1" x14ac:dyDescent="0.2">
      <c r="A56" s="123"/>
      <c r="B56" s="128" t="s">
        <v>67</v>
      </c>
      <c r="C56" s="191" t="s">
        <v>68</v>
      </c>
      <c r="D56" s="192"/>
      <c r="E56" s="192"/>
      <c r="F56" s="137" t="s">
        <v>25</v>
      </c>
      <c r="G56" s="129"/>
      <c r="H56" s="129"/>
      <c r="I56" s="129">
        <f>'SO 01 SO 01 Pol'!G8</f>
        <v>0</v>
      </c>
      <c r="J56" s="134" t="str">
        <f>IF(I66=0,"",I56/I66*100)</f>
        <v/>
      </c>
    </row>
    <row r="57" spans="1:10" ht="36.75" customHeight="1" x14ac:dyDescent="0.2">
      <c r="A57" s="123"/>
      <c r="B57" s="128" t="s">
        <v>69</v>
      </c>
      <c r="C57" s="191" t="s">
        <v>70</v>
      </c>
      <c r="D57" s="192"/>
      <c r="E57" s="192"/>
      <c r="F57" s="137" t="s">
        <v>25</v>
      </c>
      <c r="G57" s="129"/>
      <c r="H57" s="129"/>
      <c r="I57" s="129">
        <f>'SO 01 SO 01 Pol'!G20</f>
        <v>0</v>
      </c>
      <c r="J57" s="134" t="str">
        <f>IF(I66=0,"",I57/I66*100)</f>
        <v/>
      </c>
    </row>
    <row r="58" spans="1:10" ht="36.75" customHeight="1" x14ac:dyDescent="0.2">
      <c r="A58" s="123"/>
      <c r="B58" s="128" t="s">
        <v>71</v>
      </c>
      <c r="C58" s="191" t="s">
        <v>72</v>
      </c>
      <c r="D58" s="192"/>
      <c r="E58" s="192"/>
      <c r="F58" s="137" t="s">
        <v>25</v>
      </c>
      <c r="G58" s="129"/>
      <c r="H58" s="129"/>
      <c r="I58" s="129">
        <f>'SO 01 SO 01 Pol'!G24</f>
        <v>0</v>
      </c>
      <c r="J58" s="134" t="str">
        <f>IF(I66=0,"",I58/I66*100)</f>
        <v/>
      </c>
    </row>
    <row r="59" spans="1:10" ht="36.75" customHeight="1" x14ac:dyDescent="0.2">
      <c r="A59" s="123"/>
      <c r="B59" s="128" t="s">
        <v>73</v>
      </c>
      <c r="C59" s="191" t="s">
        <v>74</v>
      </c>
      <c r="D59" s="192"/>
      <c r="E59" s="192"/>
      <c r="F59" s="137" t="s">
        <v>25</v>
      </c>
      <c r="G59" s="129"/>
      <c r="H59" s="129"/>
      <c r="I59" s="129">
        <f>'SO 01 SO 01 Pol'!G31</f>
        <v>0</v>
      </c>
      <c r="J59" s="134" t="str">
        <f>IF(I66=0,"",I59/I66*100)</f>
        <v/>
      </c>
    </row>
    <row r="60" spans="1:10" ht="36.75" customHeight="1" x14ac:dyDescent="0.2">
      <c r="A60" s="123"/>
      <c r="B60" s="128" t="s">
        <v>75</v>
      </c>
      <c r="C60" s="191" t="s">
        <v>76</v>
      </c>
      <c r="D60" s="192"/>
      <c r="E60" s="192"/>
      <c r="F60" s="137" t="s">
        <v>25</v>
      </c>
      <c r="G60" s="129"/>
      <c r="H60" s="129"/>
      <c r="I60" s="129">
        <f>'SO 01 SO 01 Pol'!G36</f>
        <v>0</v>
      </c>
      <c r="J60" s="134" t="str">
        <f>IF(I66=0,"",I60/I66*100)</f>
        <v/>
      </c>
    </row>
    <row r="61" spans="1:10" ht="36.75" customHeight="1" x14ac:dyDescent="0.2">
      <c r="A61" s="123"/>
      <c r="B61" s="128" t="s">
        <v>77</v>
      </c>
      <c r="C61" s="191" t="s">
        <v>78</v>
      </c>
      <c r="D61" s="192"/>
      <c r="E61" s="192"/>
      <c r="F61" s="137" t="s">
        <v>25</v>
      </c>
      <c r="G61" s="129"/>
      <c r="H61" s="129"/>
      <c r="I61" s="129">
        <f>'SO 01 SO 01 Pol'!G48</f>
        <v>0</v>
      </c>
      <c r="J61" s="134" t="str">
        <f>IF(I66=0,"",I61/I66*100)</f>
        <v/>
      </c>
    </row>
    <row r="62" spans="1:10" ht="36.75" customHeight="1" x14ac:dyDescent="0.2">
      <c r="A62" s="123"/>
      <c r="B62" s="128" t="s">
        <v>79</v>
      </c>
      <c r="C62" s="191" t="s">
        <v>80</v>
      </c>
      <c r="D62" s="192"/>
      <c r="E62" s="192"/>
      <c r="F62" s="137" t="s">
        <v>26</v>
      </c>
      <c r="G62" s="129"/>
      <c r="H62" s="129"/>
      <c r="I62" s="129">
        <f>'SO 01 SO 01 Pol'!G77</f>
        <v>0</v>
      </c>
      <c r="J62" s="134" t="str">
        <f>IF(I66=0,"",I62/I66*100)</f>
        <v/>
      </c>
    </row>
    <row r="63" spans="1:10" ht="36.75" customHeight="1" x14ac:dyDescent="0.2">
      <c r="A63" s="123"/>
      <c r="B63" s="128" t="s">
        <v>81</v>
      </c>
      <c r="C63" s="191" t="s">
        <v>82</v>
      </c>
      <c r="D63" s="192"/>
      <c r="E63" s="192"/>
      <c r="F63" s="137" t="s">
        <v>83</v>
      </c>
      <c r="G63" s="129"/>
      <c r="H63" s="129"/>
      <c r="I63" s="129">
        <f>'SO 01 SO 01 Pol'!G65</f>
        <v>0</v>
      </c>
      <c r="J63" s="134" t="str">
        <f>IF(I66=0,"",I63/I66*100)</f>
        <v/>
      </c>
    </row>
    <row r="64" spans="1:10" ht="36.75" customHeight="1" x14ac:dyDescent="0.2">
      <c r="A64" s="123"/>
      <c r="B64" s="128" t="s">
        <v>84</v>
      </c>
      <c r="C64" s="191" t="s">
        <v>27</v>
      </c>
      <c r="D64" s="192"/>
      <c r="E64" s="192"/>
      <c r="F64" s="137" t="s">
        <v>84</v>
      </c>
      <c r="G64" s="129"/>
      <c r="H64" s="129"/>
      <c r="I64" s="129">
        <f>'SO 01 SO 01 Pol'!G89</f>
        <v>0</v>
      </c>
      <c r="J64" s="134" t="str">
        <f>IF(I66=0,"",I64/I66*100)</f>
        <v/>
      </c>
    </row>
    <row r="65" spans="1:10" ht="36.75" customHeight="1" x14ac:dyDescent="0.2">
      <c r="A65" s="123"/>
      <c r="B65" s="128" t="s">
        <v>85</v>
      </c>
      <c r="C65" s="191" t="s">
        <v>28</v>
      </c>
      <c r="D65" s="192"/>
      <c r="E65" s="192"/>
      <c r="F65" s="137" t="s">
        <v>85</v>
      </c>
      <c r="G65" s="129"/>
      <c r="H65" s="129"/>
      <c r="I65" s="129">
        <f>'SO 01 SO 01 Pol'!G80</f>
        <v>0</v>
      </c>
      <c r="J65" s="134" t="str">
        <f>IF(I66=0,"",I65/I66*100)</f>
        <v/>
      </c>
    </row>
    <row r="66" spans="1:10" ht="25.5" customHeight="1" x14ac:dyDescent="0.2">
      <c r="A66" s="124"/>
      <c r="B66" s="130" t="s">
        <v>1</v>
      </c>
      <c r="C66" s="131"/>
      <c r="D66" s="132"/>
      <c r="E66" s="132"/>
      <c r="F66" s="138"/>
      <c r="G66" s="133"/>
      <c r="H66" s="133"/>
      <c r="I66" s="133">
        <f>SUM(I53:I65)</f>
        <v>0</v>
      </c>
      <c r="J66" s="135">
        <f>SUM(J53:J65)</f>
        <v>0</v>
      </c>
    </row>
    <row r="67" spans="1:10" x14ac:dyDescent="0.2">
      <c r="F67" s="87"/>
      <c r="G67" s="87"/>
      <c r="H67" s="87"/>
      <c r="I67" s="87"/>
      <c r="J67" s="136"/>
    </row>
    <row r="68" spans="1:10" x14ac:dyDescent="0.2">
      <c r="F68" s="87"/>
      <c r="G68" s="87"/>
      <c r="H68" s="87"/>
      <c r="I68" s="87"/>
      <c r="J68" s="136"/>
    </row>
    <row r="69" spans="1:10" x14ac:dyDescent="0.2">
      <c r="F69" s="87"/>
      <c r="G69" s="87"/>
      <c r="H69" s="87"/>
      <c r="I69" s="87"/>
      <c r="J69" s="136"/>
    </row>
  </sheetData>
  <sheetProtection algorithmName="SHA-512" hashValue="1PVZY+ifaZGnqP9ypmmYSYblTul1ga6mRgbwS0pVc904IMjZiIfl2i+U2Mp7zFRJXy49WESnoHa/uVEdAQ6wng==" saltValue="Fxdy0LtcIXXOpd2Q2gGL/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3:E53"/>
    <mergeCell ref="C54:E54"/>
    <mergeCell ref="C55:E55"/>
    <mergeCell ref="C56:E56"/>
    <mergeCell ref="C57:E57"/>
    <mergeCell ref="C63:E63"/>
    <mergeCell ref="C64:E64"/>
    <mergeCell ref="C65:E65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50" t="s">
        <v>7</v>
      </c>
      <c r="B2" s="49"/>
      <c r="C2" s="245"/>
      <c r="D2" s="245"/>
      <c r="E2" s="245"/>
      <c r="F2" s="245"/>
      <c r="G2" s="246"/>
    </row>
    <row r="3" spans="1:7" ht="24.95" customHeight="1" x14ac:dyDescent="0.2">
      <c r="A3" s="50" t="s">
        <v>8</v>
      </c>
      <c r="B3" s="49"/>
      <c r="C3" s="245"/>
      <c r="D3" s="245"/>
      <c r="E3" s="245"/>
      <c r="F3" s="245"/>
      <c r="G3" s="246"/>
    </row>
    <row r="4" spans="1:7" ht="24.95" customHeight="1" x14ac:dyDescent="0.2">
      <c r="A4" s="50" t="s">
        <v>9</v>
      </c>
      <c r="B4" s="49"/>
      <c r="C4" s="245"/>
      <c r="D4" s="245"/>
      <c r="E4" s="245"/>
      <c r="F4" s="245"/>
      <c r="G4" s="246"/>
    </row>
    <row r="5" spans="1:7" x14ac:dyDescent="0.2">
      <c r="B5" s="4"/>
      <c r="C5" s="5"/>
      <c r="D5" s="6"/>
    </row>
  </sheetData>
  <sheetProtection algorithmName="SHA-512" hashValue="GotdmZ0OgJnVkrtyJh4/g0tJXHMpT38eb/TqtM8OOvaSAEsAy5cvggv16HRErZDTs+gtugAE6LKER8J4Ubrl3g==" saltValue="ExSTVKPyWiRSQ5BsG1YTM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CF98A-FE2D-4DD5-9192-473839DDF026}">
  <sheetPr>
    <outlinePr summaryBelow="0"/>
  </sheetPr>
  <dimension ref="A1:BH5000"/>
  <sheetViews>
    <sheetView workbookViewId="0">
      <pane ySplit="7" topLeftCell="A9" activePane="bottomLeft" state="frozen"/>
      <selection pane="bottomLeft" activeCell="F11" sqref="F11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3" t="s">
        <v>86</v>
      </c>
      <c r="B1" s="253"/>
      <c r="C1" s="253"/>
      <c r="D1" s="253"/>
      <c r="E1" s="253"/>
      <c r="F1" s="253"/>
      <c r="G1" s="253"/>
      <c r="AG1" t="s">
        <v>87</v>
      </c>
    </row>
    <row r="2" spans="1:60" ht="24.95" customHeight="1" x14ac:dyDescent="0.2">
      <c r="A2" s="50" t="s">
        <v>7</v>
      </c>
      <c r="B2" s="49" t="s">
        <v>47</v>
      </c>
      <c r="C2" s="254" t="s">
        <v>48</v>
      </c>
      <c r="D2" s="255"/>
      <c r="E2" s="255"/>
      <c r="F2" s="255"/>
      <c r="G2" s="256"/>
      <c r="AG2" t="s">
        <v>88</v>
      </c>
    </row>
    <row r="3" spans="1:60" ht="24.95" customHeight="1" x14ac:dyDescent="0.2">
      <c r="A3" s="50" t="s">
        <v>8</v>
      </c>
      <c r="B3" s="49" t="s">
        <v>43</v>
      </c>
      <c r="C3" s="254" t="s">
        <v>44</v>
      </c>
      <c r="D3" s="255"/>
      <c r="E3" s="255"/>
      <c r="F3" s="255"/>
      <c r="G3" s="256"/>
      <c r="AC3" s="121" t="s">
        <v>88</v>
      </c>
      <c r="AG3" t="s">
        <v>89</v>
      </c>
    </row>
    <row r="4" spans="1:60" ht="24.95" customHeight="1" x14ac:dyDescent="0.2">
      <c r="A4" s="140" t="s">
        <v>9</v>
      </c>
      <c r="B4" s="141" t="s">
        <v>43</v>
      </c>
      <c r="C4" s="257" t="s">
        <v>44</v>
      </c>
      <c r="D4" s="258"/>
      <c r="E4" s="258"/>
      <c r="F4" s="258"/>
      <c r="G4" s="259"/>
      <c r="AG4" t="s">
        <v>90</v>
      </c>
    </row>
    <row r="5" spans="1:60" x14ac:dyDescent="0.2">
      <c r="D5" s="10"/>
    </row>
    <row r="6" spans="1:60" ht="38.25" x14ac:dyDescent="0.2">
      <c r="A6" s="143" t="s">
        <v>91</v>
      </c>
      <c r="B6" s="145" t="s">
        <v>92</v>
      </c>
      <c r="C6" s="145" t="s">
        <v>93</v>
      </c>
      <c r="D6" s="144" t="s">
        <v>94</v>
      </c>
      <c r="E6" s="143" t="s">
        <v>95</v>
      </c>
      <c r="F6" s="142" t="s">
        <v>96</v>
      </c>
      <c r="G6" s="143" t="s">
        <v>29</v>
      </c>
      <c r="H6" s="146" t="s">
        <v>30</v>
      </c>
      <c r="I6" s="146" t="s">
        <v>97</v>
      </c>
      <c r="J6" s="146" t="s">
        <v>31</v>
      </c>
      <c r="K6" s="146" t="s">
        <v>98</v>
      </c>
      <c r="L6" s="146" t="s">
        <v>99</v>
      </c>
      <c r="M6" s="146" t="s">
        <v>100</v>
      </c>
      <c r="N6" s="146" t="s">
        <v>101</v>
      </c>
      <c r="O6" s="146" t="s">
        <v>102</v>
      </c>
      <c r="P6" s="146" t="s">
        <v>103</v>
      </c>
      <c r="Q6" s="146" t="s">
        <v>104</v>
      </c>
      <c r="R6" s="146" t="s">
        <v>105</v>
      </c>
      <c r="S6" s="146" t="s">
        <v>106</v>
      </c>
      <c r="T6" s="146" t="s">
        <v>107</v>
      </c>
      <c r="U6" s="146" t="s">
        <v>108</v>
      </c>
      <c r="V6" s="146" t="s">
        <v>109</v>
      </c>
      <c r="W6" s="146" t="s">
        <v>110</v>
      </c>
      <c r="X6" s="146" t="s">
        <v>111</v>
      </c>
      <c r="Y6" s="146" t="s">
        <v>112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1" t="s">
        <v>113</v>
      </c>
      <c r="B8" s="162" t="s">
        <v>67</v>
      </c>
      <c r="C8" s="183" t="s">
        <v>68</v>
      </c>
      <c r="D8" s="163"/>
      <c r="E8" s="164"/>
      <c r="F8" s="165"/>
      <c r="G8" s="165">
        <f>SUMIF(AG9:AG19,"&lt;&gt;NOR",G9:G19)</f>
        <v>0</v>
      </c>
      <c r="H8" s="165"/>
      <c r="I8" s="165">
        <f>SUM(I9:I19)</f>
        <v>269729.01999999996</v>
      </c>
      <c r="J8" s="165"/>
      <c r="K8" s="165">
        <f>SUM(K9:K19)</f>
        <v>74264.59</v>
      </c>
      <c r="L8" s="165"/>
      <c r="M8" s="165">
        <f>SUM(M9:M19)</f>
        <v>0</v>
      </c>
      <c r="N8" s="164"/>
      <c r="O8" s="164">
        <f>SUM(O9:O19)</f>
        <v>1.2799999999999998</v>
      </c>
      <c r="P8" s="164"/>
      <c r="Q8" s="164">
        <f>SUM(Q9:Q19)</f>
        <v>7.5</v>
      </c>
      <c r="R8" s="165"/>
      <c r="S8" s="165"/>
      <c r="T8" s="166"/>
      <c r="U8" s="160"/>
      <c r="V8" s="160">
        <f>SUM(V9:V19)</f>
        <v>142.45000000000002</v>
      </c>
      <c r="W8" s="160"/>
      <c r="X8" s="160"/>
      <c r="Y8" s="160"/>
      <c r="AG8" t="s">
        <v>114</v>
      </c>
    </row>
    <row r="9" spans="1:60" outlineLevel="1" x14ac:dyDescent="0.2">
      <c r="A9" s="168">
        <v>1</v>
      </c>
      <c r="B9" s="169" t="s">
        <v>115</v>
      </c>
      <c r="C9" s="184" t="s">
        <v>116</v>
      </c>
      <c r="D9" s="170" t="s">
        <v>117</v>
      </c>
      <c r="E9" s="171">
        <v>458.26</v>
      </c>
      <c r="F9" s="172"/>
      <c r="G9" s="173">
        <f>ROUND(E9*F9,2)</f>
        <v>0</v>
      </c>
      <c r="H9" s="172">
        <v>342.5</v>
      </c>
      <c r="I9" s="173">
        <f>ROUND(E9*H9,2)</f>
        <v>156954.04999999999</v>
      </c>
      <c r="J9" s="172">
        <v>0</v>
      </c>
      <c r="K9" s="173">
        <f>ROUND(E9*J9,2)</f>
        <v>0</v>
      </c>
      <c r="L9" s="173">
        <v>21</v>
      </c>
      <c r="M9" s="173">
        <f>G9*(1+L9/100)</f>
        <v>0</v>
      </c>
      <c r="N9" s="171">
        <v>1.8500000000000001E-3</v>
      </c>
      <c r="O9" s="171">
        <f>ROUND(E9*N9,2)</f>
        <v>0.85</v>
      </c>
      <c r="P9" s="171">
        <v>0</v>
      </c>
      <c r="Q9" s="171">
        <f>ROUND(E9*P9,2)</f>
        <v>0</v>
      </c>
      <c r="R9" s="173" t="s">
        <v>118</v>
      </c>
      <c r="S9" s="173" t="s">
        <v>119</v>
      </c>
      <c r="T9" s="174" t="s">
        <v>119</v>
      </c>
      <c r="U9" s="157">
        <v>0</v>
      </c>
      <c r="V9" s="157">
        <f>ROUND(E9*U9,2)</f>
        <v>0</v>
      </c>
      <c r="W9" s="157"/>
      <c r="X9" s="157" t="s">
        <v>120</v>
      </c>
      <c r="Y9" s="157" t="s">
        <v>121</v>
      </c>
      <c r="Z9" s="147"/>
      <c r="AA9" s="147"/>
      <c r="AB9" s="147"/>
      <c r="AC9" s="147"/>
      <c r="AD9" s="147"/>
      <c r="AE9" s="147"/>
      <c r="AF9" s="147"/>
      <c r="AG9" s="147" t="s">
        <v>122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185" t="s">
        <v>123</v>
      </c>
      <c r="D10" s="158"/>
      <c r="E10" s="159">
        <v>458.26</v>
      </c>
      <c r="F10" s="157"/>
      <c r="G10" s="157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124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68">
        <v>2</v>
      </c>
      <c r="B11" s="169" t="s">
        <v>125</v>
      </c>
      <c r="C11" s="184" t="s">
        <v>126</v>
      </c>
      <c r="D11" s="170" t="s">
        <v>117</v>
      </c>
      <c r="E11" s="171">
        <v>416.6</v>
      </c>
      <c r="F11" s="172"/>
      <c r="G11" s="173">
        <f>ROUND(E11*F11,2)</f>
        <v>0</v>
      </c>
      <c r="H11" s="172">
        <v>226.57</v>
      </c>
      <c r="I11" s="173">
        <f>ROUND(E11*H11,2)</f>
        <v>94389.06</v>
      </c>
      <c r="J11" s="172">
        <v>80.930000000000007</v>
      </c>
      <c r="K11" s="173">
        <f>ROUND(E11*J11,2)</f>
        <v>33715.440000000002</v>
      </c>
      <c r="L11" s="173">
        <v>21</v>
      </c>
      <c r="M11" s="173">
        <f>G11*(1+L11/100)</f>
        <v>0</v>
      </c>
      <c r="N11" s="171">
        <v>7.1000000000000002E-4</v>
      </c>
      <c r="O11" s="171">
        <f>ROUND(E11*N11,2)</f>
        <v>0.3</v>
      </c>
      <c r="P11" s="171">
        <v>0</v>
      </c>
      <c r="Q11" s="171">
        <f>ROUND(E11*P11,2)</f>
        <v>0</v>
      </c>
      <c r="R11" s="173" t="s">
        <v>127</v>
      </c>
      <c r="S11" s="173" t="s">
        <v>119</v>
      </c>
      <c r="T11" s="174" t="s">
        <v>119</v>
      </c>
      <c r="U11" s="157">
        <v>0.14099999999999999</v>
      </c>
      <c r="V11" s="157">
        <f>ROUND(E11*U11,2)</f>
        <v>58.74</v>
      </c>
      <c r="W11" s="157"/>
      <c r="X11" s="157" t="s">
        <v>128</v>
      </c>
      <c r="Y11" s="157" t="s">
        <v>121</v>
      </c>
      <c r="Z11" s="147"/>
      <c r="AA11" s="147"/>
      <c r="AB11" s="147"/>
      <c r="AC11" s="147"/>
      <c r="AD11" s="147"/>
      <c r="AE11" s="147"/>
      <c r="AF11" s="147"/>
      <c r="AG11" s="147" t="s">
        <v>129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2" x14ac:dyDescent="0.2">
      <c r="A12" s="154"/>
      <c r="B12" s="155"/>
      <c r="C12" s="185" t="s">
        <v>130</v>
      </c>
      <c r="D12" s="158"/>
      <c r="E12" s="159">
        <v>416.6</v>
      </c>
      <c r="F12" s="157"/>
      <c r="G12" s="157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57"/>
      <c r="Z12" s="147"/>
      <c r="AA12" s="147"/>
      <c r="AB12" s="147"/>
      <c r="AC12" s="147"/>
      <c r="AD12" s="147"/>
      <c r="AE12" s="147"/>
      <c r="AF12" s="147"/>
      <c r="AG12" s="147" t="s">
        <v>124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22.5" outlineLevel="1" x14ac:dyDescent="0.2">
      <c r="A13" s="168">
        <v>3</v>
      </c>
      <c r="B13" s="169" t="s">
        <v>131</v>
      </c>
      <c r="C13" s="184" t="s">
        <v>256</v>
      </c>
      <c r="D13" s="170" t="s">
        <v>132</v>
      </c>
      <c r="E13" s="171">
        <v>84.2</v>
      </c>
      <c r="F13" s="172"/>
      <c r="G13" s="173">
        <f>ROUND(E13*F13,2)</f>
        <v>0</v>
      </c>
      <c r="H13" s="172">
        <v>218.36</v>
      </c>
      <c r="I13" s="173">
        <f>ROUND(E13*H13,2)</f>
        <v>18385.91</v>
      </c>
      <c r="J13" s="172">
        <v>144.63999999999999</v>
      </c>
      <c r="K13" s="173">
        <f>ROUND(E13*J13,2)</f>
        <v>12178.69</v>
      </c>
      <c r="L13" s="173">
        <v>21</v>
      </c>
      <c r="M13" s="173">
        <f>G13*(1+L13/100)</f>
        <v>0</v>
      </c>
      <c r="N13" s="171">
        <v>1.5200000000000001E-3</v>
      </c>
      <c r="O13" s="171">
        <f>ROUND(E13*N13,2)</f>
        <v>0.13</v>
      </c>
      <c r="P13" s="171">
        <v>0</v>
      </c>
      <c r="Q13" s="171">
        <f>ROUND(E13*P13,2)</f>
        <v>0</v>
      </c>
      <c r="R13" s="173" t="s">
        <v>127</v>
      </c>
      <c r="S13" s="173" t="s">
        <v>119</v>
      </c>
      <c r="T13" s="174" t="s">
        <v>119</v>
      </c>
      <c r="U13" s="157">
        <v>0.252</v>
      </c>
      <c r="V13" s="157">
        <f>ROUND(E13*U13,2)</f>
        <v>21.22</v>
      </c>
      <c r="W13" s="157"/>
      <c r="X13" s="157" t="s">
        <v>128</v>
      </c>
      <c r="Y13" s="157" t="s">
        <v>121</v>
      </c>
      <c r="Z13" s="147"/>
      <c r="AA13" s="147"/>
      <c r="AB13" s="147"/>
      <c r="AC13" s="147"/>
      <c r="AD13" s="147"/>
      <c r="AE13" s="147"/>
      <c r="AF13" s="147"/>
      <c r="AG13" s="147" t="s">
        <v>129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2" x14ac:dyDescent="0.2">
      <c r="A14" s="154"/>
      <c r="B14" s="155"/>
      <c r="C14" s="251" t="s">
        <v>133</v>
      </c>
      <c r="D14" s="252"/>
      <c r="E14" s="252"/>
      <c r="F14" s="252"/>
      <c r="G14" s="252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7"/>
      <c r="AA14" s="147"/>
      <c r="AB14" s="147"/>
      <c r="AC14" s="147"/>
      <c r="AD14" s="147"/>
      <c r="AE14" s="147"/>
      <c r="AF14" s="147"/>
      <c r="AG14" s="147" t="s">
        <v>134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2" x14ac:dyDescent="0.2">
      <c r="A15" s="154"/>
      <c r="B15" s="155"/>
      <c r="C15" s="249"/>
      <c r="D15" s="250"/>
      <c r="E15" s="250"/>
      <c r="F15" s="250"/>
      <c r="G15" s="250"/>
      <c r="H15" s="157"/>
      <c r="I15" s="157"/>
      <c r="J15" s="157"/>
      <c r="K15" s="157"/>
      <c r="L15" s="157"/>
      <c r="M15" s="157"/>
      <c r="N15" s="156"/>
      <c r="O15" s="156"/>
      <c r="P15" s="156"/>
      <c r="Q15" s="156"/>
      <c r="R15" s="157"/>
      <c r="S15" s="157"/>
      <c r="T15" s="157"/>
      <c r="U15" s="157"/>
      <c r="V15" s="157"/>
      <c r="W15" s="157"/>
      <c r="X15" s="157"/>
      <c r="Y15" s="157"/>
      <c r="Z15" s="147"/>
      <c r="AA15" s="147"/>
      <c r="AB15" s="147"/>
      <c r="AC15" s="147"/>
      <c r="AD15" s="147"/>
      <c r="AE15" s="147"/>
      <c r="AF15" s="147"/>
      <c r="AG15" s="147" t="s">
        <v>135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22.5" outlineLevel="1" x14ac:dyDescent="0.2">
      <c r="A16" s="168">
        <v>4</v>
      </c>
      <c r="B16" s="169" t="s">
        <v>136</v>
      </c>
      <c r="C16" s="184" t="s">
        <v>257</v>
      </c>
      <c r="D16" s="170" t="s">
        <v>117</v>
      </c>
      <c r="E16" s="171">
        <v>1249.8</v>
      </c>
      <c r="F16" s="172"/>
      <c r="G16" s="173">
        <f>ROUND(E16*F16,2)</f>
        <v>0</v>
      </c>
      <c r="H16" s="172">
        <v>0</v>
      </c>
      <c r="I16" s="173">
        <f>ROUND(E16*H16,2)</f>
        <v>0</v>
      </c>
      <c r="J16" s="172">
        <v>22.7</v>
      </c>
      <c r="K16" s="173">
        <f>ROUND(E16*J16,2)</f>
        <v>28370.46</v>
      </c>
      <c r="L16" s="173">
        <v>21</v>
      </c>
      <c r="M16" s="173">
        <f>G16*(1+L16/100)</f>
        <v>0</v>
      </c>
      <c r="N16" s="171">
        <v>0</v>
      </c>
      <c r="O16" s="171">
        <f>ROUND(E16*N16,2)</f>
        <v>0</v>
      </c>
      <c r="P16" s="171">
        <v>6.0000000000000001E-3</v>
      </c>
      <c r="Q16" s="171">
        <f>ROUND(E16*P16,2)</f>
        <v>7.5</v>
      </c>
      <c r="R16" s="173" t="s">
        <v>127</v>
      </c>
      <c r="S16" s="173" t="s">
        <v>119</v>
      </c>
      <c r="T16" s="174" t="s">
        <v>119</v>
      </c>
      <c r="U16" s="157">
        <v>0.05</v>
      </c>
      <c r="V16" s="157">
        <f>ROUND(E16*U16,2)</f>
        <v>62.49</v>
      </c>
      <c r="W16" s="157"/>
      <c r="X16" s="157" t="s">
        <v>128</v>
      </c>
      <c r="Y16" s="157" t="s">
        <v>121</v>
      </c>
      <c r="Z16" s="147"/>
      <c r="AA16" s="147"/>
      <c r="AB16" s="147"/>
      <c r="AC16" s="147"/>
      <c r="AD16" s="147"/>
      <c r="AE16" s="147"/>
      <c r="AF16" s="147"/>
      <c r="AG16" s="147" t="s">
        <v>129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2" x14ac:dyDescent="0.2">
      <c r="A17" s="154"/>
      <c r="B17" s="155"/>
      <c r="C17" s="185" t="s">
        <v>137</v>
      </c>
      <c r="D17" s="158"/>
      <c r="E17" s="159">
        <v>416.6</v>
      </c>
      <c r="F17" s="157"/>
      <c r="G17" s="157"/>
      <c r="H17" s="157"/>
      <c r="I17" s="157"/>
      <c r="J17" s="157"/>
      <c r="K17" s="157"/>
      <c r="L17" s="157"/>
      <c r="M17" s="157"/>
      <c r="N17" s="156"/>
      <c r="O17" s="156"/>
      <c r="P17" s="156"/>
      <c r="Q17" s="156"/>
      <c r="R17" s="157"/>
      <c r="S17" s="157"/>
      <c r="T17" s="157"/>
      <c r="U17" s="157"/>
      <c r="V17" s="157"/>
      <c r="W17" s="157"/>
      <c r="X17" s="157"/>
      <c r="Y17" s="157"/>
      <c r="Z17" s="147"/>
      <c r="AA17" s="147"/>
      <c r="AB17" s="147"/>
      <c r="AC17" s="147"/>
      <c r="AD17" s="147"/>
      <c r="AE17" s="147"/>
      <c r="AF17" s="147"/>
      <c r="AG17" s="147" t="s">
        <v>124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3" x14ac:dyDescent="0.2">
      <c r="A18" s="154"/>
      <c r="B18" s="155"/>
      <c r="C18" s="185" t="s">
        <v>138</v>
      </c>
      <c r="D18" s="158"/>
      <c r="E18" s="159">
        <v>416.6</v>
      </c>
      <c r="F18" s="157"/>
      <c r="G18" s="157"/>
      <c r="H18" s="157"/>
      <c r="I18" s="157"/>
      <c r="J18" s="157"/>
      <c r="K18" s="157"/>
      <c r="L18" s="157"/>
      <c r="M18" s="157"/>
      <c r="N18" s="156"/>
      <c r="O18" s="156"/>
      <c r="P18" s="156"/>
      <c r="Q18" s="156"/>
      <c r="R18" s="157"/>
      <c r="S18" s="157"/>
      <c r="T18" s="157"/>
      <c r="U18" s="157"/>
      <c r="V18" s="157"/>
      <c r="W18" s="157"/>
      <c r="X18" s="157"/>
      <c r="Y18" s="157"/>
      <c r="Z18" s="147"/>
      <c r="AA18" s="147"/>
      <c r="AB18" s="147"/>
      <c r="AC18" s="147"/>
      <c r="AD18" s="147"/>
      <c r="AE18" s="147"/>
      <c r="AF18" s="147"/>
      <c r="AG18" s="147" t="s">
        <v>124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3" x14ac:dyDescent="0.2">
      <c r="A19" s="154"/>
      <c r="B19" s="155"/>
      <c r="C19" s="185" t="s">
        <v>139</v>
      </c>
      <c r="D19" s="158"/>
      <c r="E19" s="159">
        <v>416.6</v>
      </c>
      <c r="F19" s="157"/>
      <c r="G19" s="157"/>
      <c r="H19" s="157"/>
      <c r="I19" s="157"/>
      <c r="J19" s="157"/>
      <c r="K19" s="157"/>
      <c r="L19" s="157"/>
      <c r="M19" s="157"/>
      <c r="N19" s="156"/>
      <c r="O19" s="156"/>
      <c r="P19" s="156"/>
      <c r="Q19" s="156"/>
      <c r="R19" s="157"/>
      <c r="S19" s="157"/>
      <c r="T19" s="157"/>
      <c r="U19" s="157"/>
      <c r="V19" s="157"/>
      <c r="W19" s="157"/>
      <c r="X19" s="157"/>
      <c r="Y19" s="157"/>
      <c r="Z19" s="147"/>
      <c r="AA19" s="147"/>
      <c r="AB19" s="147"/>
      <c r="AC19" s="147"/>
      <c r="AD19" s="147"/>
      <c r="AE19" s="147"/>
      <c r="AF19" s="147"/>
      <c r="AG19" s="147" t="s">
        <v>124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x14ac:dyDescent="0.2">
      <c r="A20" s="161" t="s">
        <v>113</v>
      </c>
      <c r="B20" s="162" t="s">
        <v>69</v>
      </c>
      <c r="C20" s="183" t="s">
        <v>70</v>
      </c>
      <c r="D20" s="163"/>
      <c r="E20" s="164"/>
      <c r="F20" s="165"/>
      <c r="G20" s="165">
        <f>SUMIF(AG21:AG23,"&lt;&gt;NOR",G21:G23)</f>
        <v>0</v>
      </c>
      <c r="H20" s="165"/>
      <c r="I20" s="165">
        <f>SUM(I21:I23)</f>
        <v>8077.04</v>
      </c>
      <c r="J20" s="165"/>
      <c r="K20" s="165">
        <f>SUM(K21:K23)</f>
        <v>2278.96</v>
      </c>
      <c r="L20" s="165"/>
      <c r="M20" s="165">
        <f>SUM(M21:M23)</f>
        <v>0</v>
      </c>
      <c r="N20" s="164"/>
      <c r="O20" s="164">
        <f>SUM(O21:O23)</f>
        <v>0.06</v>
      </c>
      <c r="P20" s="164"/>
      <c r="Q20" s="164">
        <f>SUM(Q21:Q23)</f>
        <v>0.15000000000000002</v>
      </c>
      <c r="R20" s="165"/>
      <c r="S20" s="165"/>
      <c r="T20" s="166"/>
      <c r="U20" s="160"/>
      <c r="V20" s="160">
        <f>SUM(V21:V23)</f>
        <v>4.5999999999999996</v>
      </c>
      <c r="W20" s="160"/>
      <c r="X20" s="160"/>
      <c r="Y20" s="160"/>
      <c r="AG20" t="s">
        <v>114</v>
      </c>
    </row>
    <row r="21" spans="1:60" outlineLevel="1" x14ac:dyDescent="0.2">
      <c r="A21" s="175">
        <v>5</v>
      </c>
      <c r="B21" s="176" t="s">
        <v>140</v>
      </c>
      <c r="C21" s="186" t="s">
        <v>141</v>
      </c>
      <c r="D21" s="177" t="s">
        <v>142</v>
      </c>
      <c r="E21" s="178">
        <v>4</v>
      </c>
      <c r="F21" s="179"/>
      <c r="G21" s="180">
        <f>ROUND(E21*F21,2)</f>
        <v>0</v>
      </c>
      <c r="H21" s="179">
        <v>0</v>
      </c>
      <c r="I21" s="180">
        <f>ROUND(E21*H21,2)</f>
        <v>0</v>
      </c>
      <c r="J21" s="179">
        <v>211</v>
      </c>
      <c r="K21" s="180">
        <f>ROUND(E21*J21,2)</f>
        <v>844</v>
      </c>
      <c r="L21" s="180">
        <v>21</v>
      </c>
      <c r="M21" s="180">
        <f>G21*(1+L21/100)</f>
        <v>0</v>
      </c>
      <c r="N21" s="178">
        <v>0</v>
      </c>
      <c r="O21" s="178">
        <f>ROUND(E21*N21,2)</f>
        <v>0</v>
      </c>
      <c r="P21" s="178">
        <v>2.0109999999999999E-2</v>
      </c>
      <c r="Q21" s="178">
        <f>ROUND(E21*P21,2)</f>
        <v>0.08</v>
      </c>
      <c r="R21" s="180"/>
      <c r="S21" s="180" t="s">
        <v>143</v>
      </c>
      <c r="T21" s="181" t="s">
        <v>119</v>
      </c>
      <c r="U21" s="157">
        <v>0.46500000000000002</v>
      </c>
      <c r="V21" s="157">
        <f>ROUND(E21*U21,2)</f>
        <v>1.86</v>
      </c>
      <c r="W21" s="157"/>
      <c r="X21" s="157" t="s">
        <v>128</v>
      </c>
      <c r="Y21" s="157" t="s">
        <v>121</v>
      </c>
      <c r="Z21" s="147"/>
      <c r="AA21" s="147"/>
      <c r="AB21" s="147"/>
      <c r="AC21" s="147"/>
      <c r="AD21" s="147"/>
      <c r="AE21" s="147"/>
      <c r="AF21" s="147"/>
      <c r="AG21" s="147" t="s">
        <v>129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75">
        <v>6</v>
      </c>
      <c r="B22" s="176" t="s">
        <v>144</v>
      </c>
      <c r="C22" s="186" t="s">
        <v>145</v>
      </c>
      <c r="D22" s="177" t="s">
        <v>142</v>
      </c>
      <c r="E22" s="178">
        <v>2</v>
      </c>
      <c r="F22" s="179"/>
      <c r="G22" s="180">
        <f>ROUND(E22*F22,2)</f>
        <v>0</v>
      </c>
      <c r="H22" s="179">
        <v>4038.52</v>
      </c>
      <c r="I22" s="180">
        <f>ROUND(E22*H22,2)</f>
        <v>8077.04</v>
      </c>
      <c r="J22" s="179">
        <v>461.48</v>
      </c>
      <c r="K22" s="180">
        <f>ROUND(E22*J22,2)</f>
        <v>922.96</v>
      </c>
      <c r="L22" s="180">
        <v>21</v>
      </c>
      <c r="M22" s="180">
        <f>G22*(1+L22/100)</f>
        <v>0</v>
      </c>
      <c r="N22" s="178">
        <v>2.8080000000000001E-2</v>
      </c>
      <c r="O22" s="178">
        <f>ROUND(E22*N22,2)</f>
        <v>0.06</v>
      </c>
      <c r="P22" s="178">
        <v>0</v>
      </c>
      <c r="Q22" s="178">
        <f>ROUND(E22*P22,2)</f>
        <v>0</v>
      </c>
      <c r="R22" s="180" t="s">
        <v>146</v>
      </c>
      <c r="S22" s="180" t="s">
        <v>119</v>
      </c>
      <c r="T22" s="181" t="s">
        <v>119</v>
      </c>
      <c r="U22" s="157">
        <v>0.80400000000000005</v>
      </c>
      <c r="V22" s="157">
        <f>ROUND(E22*U22,2)</f>
        <v>1.61</v>
      </c>
      <c r="W22" s="157"/>
      <c r="X22" s="157" t="s">
        <v>128</v>
      </c>
      <c r="Y22" s="157" t="s">
        <v>121</v>
      </c>
      <c r="Z22" s="147"/>
      <c r="AA22" s="147"/>
      <c r="AB22" s="147"/>
      <c r="AC22" s="147"/>
      <c r="AD22" s="147"/>
      <c r="AE22" s="147"/>
      <c r="AF22" s="147"/>
      <c r="AG22" s="147" t="s">
        <v>129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75">
        <v>7</v>
      </c>
      <c r="B23" s="176" t="s">
        <v>147</v>
      </c>
      <c r="C23" s="186" t="s">
        <v>148</v>
      </c>
      <c r="D23" s="177" t="s">
        <v>142</v>
      </c>
      <c r="E23" s="178">
        <v>2</v>
      </c>
      <c r="F23" s="179"/>
      <c r="G23" s="180">
        <f>ROUND(E23*F23,2)</f>
        <v>0</v>
      </c>
      <c r="H23" s="179">
        <v>0</v>
      </c>
      <c r="I23" s="180">
        <f>ROUND(E23*H23,2)</f>
        <v>0</v>
      </c>
      <c r="J23" s="179">
        <v>256</v>
      </c>
      <c r="K23" s="180">
        <f>ROUND(E23*J23,2)</f>
        <v>512</v>
      </c>
      <c r="L23" s="180">
        <v>21</v>
      </c>
      <c r="M23" s="180">
        <f>G23*(1+L23/100)</f>
        <v>0</v>
      </c>
      <c r="N23" s="178">
        <v>0</v>
      </c>
      <c r="O23" s="178">
        <f>ROUND(E23*N23,2)</f>
        <v>0</v>
      </c>
      <c r="P23" s="178">
        <v>3.5220000000000001E-2</v>
      </c>
      <c r="Q23" s="178">
        <f>ROUND(E23*P23,2)</f>
        <v>7.0000000000000007E-2</v>
      </c>
      <c r="R23" s="180" t="s">
        <v>146</v>
      </c>
      <c r="S23" s="180" t="s">
        <v>119</v>
      </c>
      <c r="T23" s="181" t="s">
        <v>119</v>
      </c>
      <c r="U23" s="157">
        <v>0.56399999999999995</v>
      </c>
      <c r="V23" s="157">
        <f>ROUND(E23*U23,2)</f>
        <v>1.1299999999999999</v>
      </c>
      <c r="W23" s="157"/>
      <c r="X23" s="157" t="s">
        <v>128</v>
      </c>
      <c r="Y23" s="157" t="s">
        <v>121</v>
      </c>
      <c r="Z23" s="147"/>
      <c r="AA23" s="147"/>
      <c r="AB23" s="147"/>
      <c r="AC23" s="147"/>
      <c r="AD23" s="147"/>
      <c r="AE23" s="147"/>
      <c r="AF23" s="147"/>
      <c r="AG23" s="147" t="s">
        <v>129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x14ac:dyDescent="0.2">
      <c r="A24" s="161" t="s">
        <v>113</v>
      </c>
      <c r="B24" s="162" t="s">
        <v>71</v>
      </c>
      <c r="C24" s="183" t="s">
        <v>72</v>
      </c>
      <c r="D24" s="163"/>
      <c r="E24" s="164"/>
      <c r="F24" s="165"/>
      <c r="G24" s="165">
        <f>SUMIF(AG25:AG30,"&lt;&gt;NOR",G25:G30)</f>
        <v>0</v>
      </c>
      <c r="H24" s="165"/>
      <c r="I24" s="165">
        <f>SUM(I25:I30)</f>
        <v>41339.58</v>
      </c>
      <c r="J24" s="165"/>
      <c r="K24" s="165">
        <f>SUM(K25:K30)</f>
        <v>75701.26999999999</v>
      </c>
      <c r="L24" s="165"/>
      <c r="M24" s="165">
        <f>SUM(M25:M30)</f>
        <v>0</v>
      </c>
      <c r="N24" s="164"/>
      <c r="O24" s="164">
        <f>SUM(O25:O30)</f>
        <v>0.01</v>
      </c>
      <c r="P24" s="164"/>
      <c r="Q24" s="164">
        <f>SUM(Q25:Q30)</f>
        <v>5.83</v>
      </c>
      <c r="R24" s="165"/>
      <c r="S24" s="165"/>
      <c r="T24" s="166"/>
      <c r="U24" s="160"/>
      <c r="V24" s="160">
        <f>SUM(V25:V30)</f>
        <v>126.45</v>
      </c>
      <c r="W24" s="160"/>
      <c r="X24" s="160"/>
      <c r="Y24" s="160"/>
      <c r="AG24" t="s">
        <v>114</v>
      </c>
    </row>
    <row r="25" spans="1:60" outlineLevel="1" x14ac:dyDescent="0.2">
      <c r="A25" s="168">
        <v>8</v>
      </c>
      <c r="B25" s="169" t="s">
        <v>149</v>
      </c>
      <c r="C25" s="184" t="s">
        <v>150</v>
      </c>
      <c r="D25" s="170" t="s">
        <v>117</v>
      </c>
      <c r="E25" s="171">
        <v>458.26</v>
      </c>
      <c r="F25" s="172"/>
      <c r="G25" s="173">
        <f>ROUND(E25*F25,2)</f>
        <v>0</v>
      </c>
      <c r="H25" s="172">
        <v>0</v>
      </c>
      <c r="I25" s="173">
        <f>ROUND(E25*H25,2)</f>
        <v>0</v>
      </c>
      <c r="J25" s="172">
        <v>105.5</v>
      </c>
      <c r="K25" s="173">
        <f>ROUND(E25*J25,2)</f>
        <v>48346.43</v>
      </c>
      <c r="L25" s="173">
        <v>21</v>
      </c>
      <c r="M25" s="173">
        <f>G25*(1+L25/100)</f>
        <v>0</v>
      </c>
      <c r="N25" s="171">
        <v>0</v>
      </c>
      <c r="O25" s="171">
        <f>ROUND(E25*N25,2)</f>
        <v>0</v>
      </c>
      <c r="P25" s="171">
        <v>0</v>
      </c>
      <c r="Q25" s="171">
        <f>ROUND(E25*P25,2)</f>
        <v>0</v>
      </c>
      <c r="R25" s="173" t="s">
        <v>151</v>
      </c>
      <c r="S25" s="173" t="s">
        <v>119</v>
      </c>
      <c r="T25" s="174" t="s">
        <v>119</v>
      </c>
      <c r="U25" s="157">
        <v>0.17</v>
      </c>
      <c r="V25" s="157">
        <f>ROUND(E25*U25,2)</f>
        <v>77.900000000000006</v>
      </c>
      <c r="W25" s="157"/>
      <c r="X25" s="157" t="s">
        <v>128</v>
      </c>
      <c r="Y25" s="157" t="s">
        <v>121</v>
      </c>
      <c r="Z25" s="147"/>
      <c r="AA25" s="147"/>
      <c r="AB25" s="147"/>
      <c r="AC25" s="147"/>
      <c r="AD25" s="147"/>
      <c r="AE25" s="147"/>
      <c r="AF25" s="147"/>
      <c r="AG25" s="147" t="s">
        <v>129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2" x14ac:dyDescent="0.2">
      <c r="A26" s="154"/>
      <c r="B26" s="155"/>
      <c r="C26" s="185" t="s">
        <v>123</v>
      </c>
      <c r="D26" s="158"/>
      <c r="E26" s="159">
        <v>458.26</v>
      </c>
      <c r="F26" s="157"/>
      <c r="G26" s="157"/>
      <c r="H26" s="157"/>
      <c r="I26" s="157"/>
      <c r="J26" s="157"/>
      <c r="K26" s="157"/>
      <c r="L26" s="157"/>
      <c r="M26" s="157"/>
      <c r="N26" s="156"/>
      <c r="O26" s="156"/>
      <c r="P26" s="156"/>
      <c r="Q26" s="156"/>
      <c r="R26" s="157"/>
      <c r="S26" s="157"/>
      <c r="T26" s="157"/>
      <c r="U26" s="157"/>
      <c r="V26" s="157"/>
      <c r="W26" s="157"/>
      <c r="X26" s="157"/>
      <c r="Y26" s="157"/>
      <c r="Z26" s="147"/>
      <c r="AA26" s="147"/>
      <c r="AB26" s="147"/>
      <c r="AC26" s="147"/>
      <c r="AD26" s="147"/>
      <c r="AE26" s="147"/>
      <c r="AF26" s="147"/>
      <c r="AG26" s="147" t="s">
        <v>124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68">
        <v>9</v>
      </c>
      <c r="B27" s="169" t="s">
        <v>152</v>
      </c>
      <c r="C27" s="184" t="s">
        <v>153</v>
      </c>
      <c r="D27" s="170" t="s">
        <v>117</v>
      </c>
      <c r="E27" s="171">
        <v>51</v>
      </c>
      <c r="F27" s="172"/>
      <c r="G27" s="173">
        <f>ROUND(E27*F27,2)</f>
        <v>0</v>
      </c>
      <c r="H27" s="172">
        <v>810.58</v>
      </c>
      <c r="I27" s="173">
        <f>ROUND(E27*H27,2)</f>
        <v>41339.58</v>
      </c>
      <c r="J27" s="172">
        <v>80.56</v>
      </c>
      <c r="K27" s="173">
        <f>ROUND(E27*J27,2)</f>
        <v>4108.5600000000004</v>
      </c>
      <c r="L27" s="173">
        <v>21</v>
      </c>
      <c r="M27" s="173">
        <f>G27*(1+L27/100)</f>
        <v>0</v>
      </c>
      <c r="N27" s="171">
        <v>1.6000000000000001E-4</v>
      </c>
      <c r="O27" s="171">
        <f>ROUND(E27*N27,2)</f>
        <v>0.01</v>
      </c>
      <c r="P27" s="171">
        <v>0</v>
      </c>
      <c r="Q27" s="171">
        <f>ROUND(E27*P27,2)</f>
        <v>0</v>
      </c>
      <c r="R27" s="173"/>
      <c r="S27" s="173" t="s">
        <v>143</v>
      </c>
      <c r="T27" s="174" t="s">
        <v>154</v>
      </c>
      <c r="U27" s="157">
        <v>0.13500000000000001</v>
      </c>
      <c r="V27" s="157">
        <f>ROUND(E27*U27,2)</f>
        <v>6.89</v>
      </c>
      <c r="W27" s="157"/>
      <c r="X27" s="157" t="s">
        <v>128</v>
      </c>
      <c r="Y27" s="157" t="s">
        <v>121</v>
      </c>
      <c r="Z27" s="147"/>
      <c r="AA27" s="147"/>
      <c r="AB27" s="147"/>
      <c r="AC27" s="147"/>
      <c r="AD27" s="147"/>
      <c r="AE27" s="147"/>
      <c r="AF27" s="147"/>
      <c r="AG27" s="147" t="s">
        <v>129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2" x14ac:dyDescent="0.2">
      <c r="A28" s="154"/>
      <c r="B28" s="155"/>
      <c r="C28" s="185" t="s">
        <v>155</v>
      </c>
      <c r="D28" s="158"/>
      <c r="E28" s="159">
        <v>51</v>
      </c>
      <c r="F28" s="157"/>
      <c r="G28" s="157"/>
      <c r="H28" s="157"/>
      <c r="I28" s="157"/>
      <c r="J28" s="157"/>
      <c r="K28" s="157"/>
      <c r="L28" s="157"/>
      <c r="M28" s="157"/>
      <c r="N28" s="156"/>
      <c r="O28" s="156"/>
      <c r="P28" s="156"/>
      <c r="Q28" s="156"/>
      <c r="R28" s="157"/>
      <c r="S28" s="157"/>
      <c r="T28" s="157"/>
      <c r="U28" s="157"/>
      <c r="V28" s="157"/>
      <c r="W28" s="157"/>
      <c r="X28" s="157"/>
      <c r="Y28" s="157"/>
      <c r="Z28" s="147"/>
      <c r="AA28" s="147"/>
      <c r="AB28" s="147"/>
      <c r="AC28" s="147"/>
      <c r="AD28" s="147"/>
      <c r="AE28" s="147"/>
      <c r="AF28" s="147"/>
      <c r="AG28" s="147" t="s">
        <v>124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ht="22.5" outlineLevel="1" x14ac:dyDescent="0.2">
      <c r="A29" s="168">
        <v>10</v>
      </c>
      <c r="B29" s="169" t="s">
        <v>156</v>
      </c>
      <c r="C29" s="184" t="s">
        <v>157</v>
      </c>
      <c r="D29" s="170" t="s">
        <v>117</v>
      </c>
      <c r="E29" s="171">
        <v>416.6</v>
      </c>
      <c r="F29" s="172"/>
      <c r="G29" s="173">
        <f>ROUND(E29*F29,2)</f>
        <v>0</v>
      </c>
      <c r="H29" s="172">
        <v>0</v>
      </c>
      <c r="I29" s="173">
        <f>ROUND(E29*H29,2)</f>
        <v>0</v>
      </c>
      <c r="J29" s="172">
        <v>55.8</v>
      </c>
      <c r="K29" s="173">
        <f>ROUND(E29*J29,2)</f>
        <v>23246.28</v>
      </c>
      <c r="L29" s="173">
        <v>21</v>
      </c>
      <c r="M29" s="173">
        <f>G29*(1+L29/100)</f>
        <v>0</v>
      </c>
      <c r="N29" s="171">
        <v>0</v>
      </c>
      <c r="O29" s="171">
        <f>ROUND(E29*N29,2)</f>
        <v>0</v>
      </c>
      <c r="P29" s="171">
        <v>1.4E-2</v>
      </c>
      <c r="Q29" s="171">
        <f>ROUND(E29*P29,2)</f>
        <v>5.83</v>
      </c>
      <c r="R29" s="173" t="s">
        <v>151</v>
      </c>
      <c r="S29" s="173" t="s">
        <v>119</v>
      </c>
      <c r="T29" s="174" t="s">
        <v>119</v>
      </c>
      <c r="U29" s="157">
        <v>0.1</v>
      </c>
      <c r="V29" s="157">
        <f>ROUND(E29*U29,2)</f>
        <v>41.66</v>
      </c>
      <c r="W29" s="157"/>
      <c r="X29" s="157" t="s">
        <v>128</v>
      </c>
      <c r="Y29" s="157" t="s">
        <v>121</v>
      </c>
      <c r="Z29" s="147"/>
      <c r="AA29" s="147"/>
      <c r="AB29" s="147"/>
      <c r="AC29" s="147"/>
      <c r="AD29" s="147"/>
      <c r="AE29" s="147"/>
      <c r="AF29" s="147"/>
      <c r="AG29" s="147" t="s">
        <v>129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2" x14ac:dyDescent="0.2">
      <c r="A30" s="154"/>
      <c r="B30" s="155"/>
      <c r="C30" s="185" t="s">
        <v>158</v>
      </c>
      <c r="D30" s="158"/>
      <c r="E30" s="159">
        <v>416.6</v>
      </c>
      <c r="F30" s="157"/>
      <c r="G30" s="157"/>
      <c r="H30" s="157"/>
      <c r="I30" s="157"/>
      <c r="J30" s="157"/>
      <c r="K30" s="157"/>
      <c r="L30" s="157"/>
      <c r="M30" s="157"/>
      <c r="N30" s="156"/>
      <c r="O30" s="156"/>
      <c r="P30" s="156"/>
      <c r="Q30" s="156"/>
      <c r="R30" s="157"/>
      <c r="S30" s="157"/>
      <c r="T30" s="157"/>
      <c r="U30" s="157"/>
      <c r="V30" s="157"/>
      <c r="W30" s="157"/>
      <c r="X30" s="157"/>
      <c r="Y30" s="157"/>
      <c r="Z30" s="147"/>
      <c r="AA30" s="147"/>
      <c r="AB30" s="147"/>
      <c r="AC30" s="147"/>
      <c r="AD30" s="147"/>
      <c r="AE30" s="147"/>
      <c r="AF30" s="147"/>
      <c r="AG30" s="147" t="s">
        <v>124</v>
      </c>
      <c r="AH30" s="147">
        <v>0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x14ac:dyDescent="0.2">
      <c r="A31" s="161" t="s">
        <v>113</v>
      </c>
      <c r="B31" s="162" t="s">
        <v>73</v>
      </c>
      <c r="C31" s="183" t="s">
        <v>74</v>
      </c>
      <c r="D31" s="163"/>
      <c r="E31" s="164"/>
      <c r="F31" s="165"/>
      <c r="G31" s="165">
        <f>SUMIF(AG32:AG35,"&lt;&gt;NOR",G32:G35)</f>
        <v>0</v>
      </c>
      <c r="H31" s="165"/>
      <c r="I31" s="165">
        <f>SUM(I32:I35)</f>
        <v>255700.75</v>
      </c>
      <c r="J31" s="165"/>
      <c r="K31" s="165">
        <f>SUM(K32:K35)</f>
        <v>71330.25</v>
      </c>
      <c r="L31" s="165"/>
      <c r="M31" s="165">
        <f>SUM(M32:M35)</f>
        <v>0</v>
      </c>
      <c r="N31" s="164"/>
      <c r="O31" s="164">
        <f>SUM(O32:O35)</f>
        <v>6.9</v>
      </c>
      <c r="P31" s="164"/>
      <c r="Q31" s="164">
        <f>SUM(Q32:Q35)</f>
        <v>0</v>
      </c>
      <c r="R31" s="165"/>
      <c r="S31" s="165"/>
      <c r="T31" s="166"/>
      <c r="U31" s="160"/>
      <c r="V31" s="160">
        <f>SUM(V32:V35)</f>
        <v>124.27</v>
      </c>
      <c r="W31" s="160"/>
      <c r="X31" s="160"/>
      <c r="Y31" s="160"/>
      <c r="AG31" t="s">
        <v>114</v>
      </c>
    </row>
    <row r="32" spans="1:60" outlineLevel="1" x14ac:dyDescent="0.2">
      <c r="A32" s="168">
        <v>11</v>
      </c>
      <c r="B32" s="169" t="s">
        <v>159</v>
      </c>
      <c r="C32" s="184" t="s">
        <v>160</v>
      </c>
      <c r="D32" s="170" t="s">
        <v>117</v>
      </c>
      <c r="E32" s="171">
        <v>458.26</v>
      </c>
      <c r="F32" s="172"/>
      <c r="G32" s="173">
        <f>ROUND(E32*F32,2)</f>
        <v>0</v>
      </c>
      <c r="H32" s="172">
        <v>540</v>
      </c>
      <c r="I32" s="173">
        <f>ROUND(E32*H32,2)</f>
        <v>247460.4</v>
      </c>
      <c r="J32" s="172">
        <v>0</v>
      </c>
      <c r="K32" s="173">
        <f>ROUND(E32*J32,2)</f>
        <v>0</v>
      </c>
      <c r="L32" s="173">
        <v>21</v>
      </c>
      <c r="M32" s="173">
        <f>G32*(1+L32/100)</f>
        <v>0</v>
      </c>
      <c r="N32" s="171">
        <v>1.4999999999999999E-2</v>
      </c>
      <c r="O32" s="171">
        <f>ROUND(E32*N32,2)</f>
        <v>6.87</v>
      </c>
      <c r="P32" s="171">
        <v>0</v>
      </c>
      <c r="Q32" s="171">
        <f>ROUND(E32*P32,2)</f>
        <v>0</v>
      </c>
      <c r="R32" s="173" t="s">
        <v>118</v>
      </c>
      <c r="S32" s="173" t="s">
        <v>119</v>
      </c>
      <c r="T32" s="174" t="s">
        <v>119</v>
      </c>
      <c r="U32" s="157">
        <v>0</v>
      </c>
      <c r="V32" s="157">
        <f>ROUND(E32*U32,2)</f>
        <v>0</v>
      </c>
      <c r="W32" s="157"/>
      <c r="X32" s="157" t="s">
        <v>120</v>
      </c>
      <c r="Y32" s="157" t="s">
        <v>121</v>
      </c>
      <c r="Z32" s="147"/>
      <c r="AA32" s="147"/>
      <c r="AB32" s="147"/>
      <c r="AC32" s="147"/>
      <c r="AD32" s="147"/>
      <c r="AE32" s="147"/>
      <c r="AF32" s="147"/>
      <c r="AG32" s="147" t="s">
        <v>122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2" x14ac:dyDescent="0.2">
      <c r="A33" s="154"/>
      <c r="B33" s="155"/>
      <c r="C33" s="185" t="s">
        <v>161</v>
      </c>
      <c r="D33" s="158"/>
      <c r="E33" s="159">
        <v>458.26</v>
      </c>
      <c r="F33" s="157"/>
      <c r="G33" s="157"/>
      <c r="H33" s="157"/>
      <c r="I33" s="157"/>
      <c r="J33" s="157"/>
      <c r="K33" s="157"/>
      <c r="L33" s="157"/>
      <c r="M33" s="157"/>
      <c r="N33" s="156"/>
      <c r="O33" s="156"/>
      <c r="P33" s="156"/>
      <c r="Q33" s="156"/>
      <c r="R33" s="157"/>
      <c r="S33" s="157"/>
      <c r="T33" s="157"/>
      <c r="U33" s="157"/>
      <c r="V33" s="157"/>
      <c r="W33" s="157"/>
      <c r="X33" s="157"/>
      <c r="Y33" s="157"/>
      <c r="Z33" s="147"/>
      <c r="AA33" s="147"/>
      <c r="AB33" s="147"/>
      <c r="AC33" s="147"/>
      <c r="AD33" s="147"/>
      <c r="AE33" s="147"/>
      <c r="AF33" s="147"/>
      <c r="AG33" s="147" t="s">
        <v>124</v>
      </c>
      <c r="AH33" s="147">
        <v>0</v>
      </c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68">
        <v>12</v>
      </c>
      <c r="B34" s="169" t="s">
        <v>162</v>
      </c>
      <c r="C34" s="184" t="s">
        <v>163</v>
      </c>
      <c r="D34" s="170" t="s">
        <v>117</v>
      </c>
      <c r="E34" s="171">
        <v>416.6</v>
      </c>
      <c r="F34" s="172"/>
      <c r="G34" s="173">
        <f>ROUND(E34*F34,2)</f>
        <v>0</v>
      </c>
      <c r="H34" s="172">
        <v>19.78</v>
      </c>
      <c r="I34" s="173">
        <f>ROUND(E34*H34,2)</f>
        <v>8240.35</v>
      </c>
      <c r="J34" s="172">
        <v>171.22</v>
      </c>
      <c r="K34" s="173">
        <f>ROUND(E34*J34,2)</f>
        <v>71330.25</v>
      </c>
      <c r="L34" s="173">
        <v>21</v>
      </c>
      <c r="M34" s="173">
        <f>G34*(1+L34/100)</f>
        <v>0</v>
      </c>
      <c r="N34" s="171">
        <v>8.0000000000000007E-5</v>
      </c>
      <c r="O34" s="171">
        <f>ROUND(E34*N34,2)</f>
        <v>0.03</v>
      </c>
      <c r="P34" s="171">
        <v>0</v>
      </c>
      <c r="Q34" s="171">
        <f>ROUND(E34*P34,2)</f>
        <v>0</v>
      </c>
      <c r="R34" s="173" t="s">
        <v>164</v>
      </c>
      <c r="S34" s="173" t="s">
        <v>119</v>
      </c>
      <c r="T34" s="174" t="s">
        <v>119</v>
      </c>
      <c r="U34" s="157">
        <v>0.29830000000000001</v>
      </c>
      <c r="V34" s="157">
        <f>ROUND(E34*U34,2)</f>
        <v>124.27</v>
      </c>
      <c r="W34" s="157"/>
      <c r="X34" s="157" t="s">
        <v>128</v>
      </c>
      <c r="Y34" s="157" t="s">
        <v>121</v>
      </c>
      <c r="Z34" s="147"/>
      <c r="AA34" s="147"/>
      <c r="AB34" s="147"/>
      <c r="AC34" s="147"/>
      <c r="AD34" s="147"/>
      <c r="AE34" s="147"/>
      <c r="AF34" s="147"/>
      <c r="AG34" s="147" t="s">
        <v>129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2" x14ac:dyDescent="0.2">
      <c r="A35" s="154"/>
      <c r="B35" s="155"/>
      <c r="C35" s="251" t="s">
        <v>165</v>
      </c>
      <c r="D35" s="252"/>
      <c r="E35" s="252"/>
      <c r="F35" s="252"/>
      <c r="G35" s="252"/>
      <c r="H35" s="157"/>
      <c r="I35" s="157"/>
      <c r="J35" s="157"/>
      <c r="K35" s="157"/>
      <c r="L35" s="157"/>
      <c r="M35" s="157"/>
      <c r="N35" s="156"/>
      <c r="O35" s="156"/>
      <c r="P35" s="156"/>
      <c r="Q35" s="156"/>
      <c r="R35" s="157"/>
      <c r="S35" s="157"/>
      <c r="T35" s="157"/>
      <c r="U35" s="157"/>
      <c r="V35" s="157"/>
      <c r="W35" s="157"/>
      <c r="X35" s="157"/>
      <c r="Y35" s="157"/>
      <c r="Z35" s="147"/>
      <c r="AA35" s="147"/>
      <c r="AB35" s="147"/>
      <c r="AC35" s="147"/>
      <c r="AD35" s="147"/>
      <c r="AE35" s="147"/>
      <c r="AF35" s="147"/>
      <c r="AG35" s="147" t="s">
        <v>134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x14ac:dyDescent="0.2">
      <c r="A36" s="161" t="s">
        <v>113</v>
      </c>
      <c r="B36" s="162" t="s">
        <v>75</v>
      </c>
      <c r="C36" s="183" t="s">
        <v>76</v>
      </c>
      <c r="D36" s="163"/>
      <c r="E36" s="164"/>
      <c r="F36" s="165"/>
      <c r="G36" s="165">
        <f>SUMIF(AG37:AG47,"&lt;&gt;NOR",G37:G47)</f>
        <v>0</v>
      </c>
      <c r="H36" s="165"/>
      <c r="I36" s="165">
        <f>SUM(I37:I47)</f>
        <v>66810.63</v>
      </c>
      <c r="J36" s="165"/>
      <c r="K36" s="165">
        <f>SUM(K37:K47)</f>
        <v>46313.65</v>
      </c>
      <c r="L36" s="165"/>
      <c r="M36" s="165">
        <f>SUM(M37:M47)</f>
        <v>0</v>
      </c>
      <c r="N36" s="164"/>
      <c r="O36" s="164">
        <f>SUM(O37:O47)</f>
        <v>0.42000000000000004</v>
      </c>
      <c r="P36" s="164"/>
      <c r="Q36" s="164">
        <f>SUM(Q37:Q47)</f>
        <v>0.25</v>
      </c>
      <c r="R36" s="165"/>
      <c r="S36" s="165"/>
      <c r="T36" s="166"/>
      <c r="U36" s="160"/>
      <c r="V36" s="160">
        <f>SUM(V37:V47)</f>
        <v>62.52</v>
      </c>
      <c r="W36" s="160"/>
      <c r="X36" s="160"/>
      <c r="Y36" s="160"/>
      <c r="AG36" t="s">
        <v>114</v>
      </c>
    </row>
    <row r="37" spans="1:60" outlineLevel="1" x14ac:dyDescent="0.2">
      <c r="A37" s="175">
        <v>13</v>
      </c>
      <c r="B37" s="176" t="s">
        <v>166</v>
      </c>
      <c r="C37" s="186" t="s">
        <v>167</v>
      </c>
      <c r="D37" s="177" t="s">
        <v>142</v>
      </c>
      <c r="E37" s="178">
        <v>4</v>
      </c>
      <c r="F37" s="179"/>
      <c r="G37" s="180">
        <f>ROUND(E37*F37,2)</f>
        <v>0</v>
      </c>
      <c r="H37" s="179">
        <v>3425</v>
      </c>
      <c r="I37" s="180">
        <f>ROUND(E37*H37,2)</f>
        <v>13700</v>
      </c>
      <c r="J37" s="179">
        <v>0</v>
      </c>
      <c r="K37" s="180">
        <f>ROUND(E37*J37,2)</f>
        <v>0</v>
      </c>
      <c r="L37" s="180">
        <v>21</v>
      </c>
      <c r="M37" s="180">
        <f>G37*(1+L37/100)</f>
        <v>0</v>
      </c>
      <c r="N37" s="178">
        <v>1.31E-3</v>
      </c>
      <c r="O37" s="178">
        <f>ROUND(E37*N37,2)</f>
        <v>0.01</v>
      </c>
      <c r="P37" s="178">
        <v>0</v>
      </c>
      <c r="Q37" s="178">
        <f>ROUND(E37*P37,2)</f>
        <v>0</v>
      </c>
      <c r="R37" s="180"/>
      <c r="S37" s="180" t="s">
        <v>143</v>
      </c>
      <c r="T37" s="181" t="s">
        <v>168</v>
      </c>
      <c r="U37" s="157">
        <v>0</v>
      </c>
      <c r="V37" s="157">
        <f>ROUND(E37*U37,2)</f>
        <v>0</v>
      </c>
      <c r="W37" s="157"/>
      <c r="X37" s="157" t="s">
        <v>120</v>
      </c>
      <c r="Y37" s="157" t="s">
        <v>121</v>
      </c>
      <c r="Z37" s="147"/>
      <c r="AA37" s="147"/>
      <c r="AB37" s="147"/>
      <c r="AC37" s="147"/>
      <c r="AD37" s="147"/>
      <c r="AE37" s="147"/>
      <c r="AF37" s="147"/>
      <c r="AG37" s="147" t="s">
        <v>122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68">
        <v>14</v>
      </c>
      <c r="B38" s="169" t="s">
        <v>169</v>
      </c>
      <c r="C38" s="184" t="s">
        <v>170</v>
      </c>
      <c r="D38" s="170" t="s">
        <v>132</v>
      </c>
      <c r="E38" s="171">
        <v>15</v>
      </c>
      <c r="F38" s="172"/>
      <c r="G38" s="173">
        <f>ROUND(E38*F38,2)</f>
        <v>0</v>
      </c>
      <c r="H38" s="172">
        <v>0</v>
      </c>
      <c r="I38" s="173">
        <f>ROUND(E38*H38,2)</f>
        <v>0</v>
      </c>
      <c r="J38" s="172">
        <v>354</v>
      </c>
      <c r="K38" s="173">
        <f>ROUND(E38*J38,2)</f>
        <v>5310</v>
      </c>
      <c r="L38" s="173">
        <v>21</v>
      </c>
      <c r="M38" s="173">
        <f>G38*(1+L38/100)</f>
        <v>0</v>
      </c>
      <c r="N38" s="171">
        <v>0</v>
      </c>
      <c r="O38" s="171">
        <f>ROUND(E38*N38,2)</f>
        <v>0</v>
      </c>
      <c r="P38" s="171">
        <v>3.9399999999999999E-3</v>
      </c>
      <c r="Q38" s="171">
        <f>ROUND(E38*P38,2)</f>
        <v>0.06</v>
      </c>
      <c r="R38" s="173"/>
      <c r="S38" s="173" t="s">
        <v>143</v>
      </c>
      <c r="T38" s="174" t="s">
        <v>168</v>
      </c>
      <c r="U38" s="157">
        <v>0</v>
      </c>
      <c r="V38" s="157">
        <f>ROUND(E38*U38,2)</f>
        <v>0</v>
      </c>
      <c r="W38" s="157"/>
      <c r="X38" s="157" t="s">
        <v>128</v>
      </c>
      <c r="Y38" s="157" t="s">
        <v>121</v>
      </c>
      <c r="Z38" s="147"/>
      <c r="AA38" s="147"/>
      <c r="AB38" s="147"/>
      <c r="AC38" s="147"/>
      <c r="AD38" s="147"/>
      <c r="AE38" s="147"/>
      <c r="AF38" s="147"/>
      <c r="AG38" s="147" t="s">
        <v>129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2" x14ac:dyDescent="0.2">
      <c r="A39" s="154"/>
      <c r="B39" s="155"/>
      <c r="C39" s="185" t="s">
        <v>171</v>
      </c>
      <c r="D39" s="158"/>
      <c r="E39" s="159">
        <v>15</v>
      </c>
      <c r="F39" s="157"/>
      <c r="G39" s="157"/>
      <c r="H39" s="157"/>
      <c r="I39" s="157"/>
      <c r="J39" s="157"/>
      <c r="K39" s="157"/>
      <c r="L39" s="157"/>
      <c r="M39" s="157"/>
      <c r="N39" s="156"/>
      <c r="O39" s="156"/>
      <c r="P39" s="156"/>
      <c r="Q39" s="156"/>
      <c r="R39" s="157"/>
      <c r="S39" s="157"/>
      <c r="T39" s="157"/>
      <c r="U39" s="157"/>
      <c r="V39" s="157"/>
      <c r="W39" s="157"/>
      <c r="X39" s="157"/>
      <c r="Y39" s="157"/>
      <c r="Z39" s="147"/>
      <c r="AA39" s="147"/>
      <c r="AB39" s="147"/>
      <c r="AC39" s="147"/>
      <c r="AD39" s="147"/>
      <c r="AE39" s="147"/>
      <c r="AF39" s="147"/>
      <c r="AG39" s="147" t="s">
        <v>124</v>
      </c>
      <c r="AH39" s="147">
        <v>0</v>
      </c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ht="22.5" outlineLevel="1" x14ac:dyDescent="0.2">
      <c r="A40" s="175">
        <v>15</v>
      </c>
      <c r="B40" s="176" t="s">
        <v>172</v>
      </c>
      <c r="C40" s="186" t="s">
        <v>173</v>
      </c>
      <c r="D40" s="177" t="s">
        <v>142</v>
      </c>
      <c r="E40" s="178">
        <v>4</v>
      </c>
      <c r="F40" s="179"/>
      <c r="G40" s="180">
        <f>ROUND(E40*F40,2)</f>
        <v>0</v>
      </c>
      <c r="H40" s="179">
        <v>450.94</v>
      </c>
      <c r="I40" s="180">
        <f>ROUND(E40*H40,2)</f>
        <v>1803.76</v>
      </c>
      <c r="J40" s="179">
        <v>1259.06</v>
      </c>
      <c r="K40" s="180">
        <f>ROUND(E40*J40,2)</f>
        <v>5036.24</v>
      </c>
      <c r="L40" s="180">
        <v>21</v>
      </c>
      <c r="M40" s="180">
        <f>G40*(1+L40/100)</f>
        <v>0</v>
      </c>
      <c r="N40" s="178">
        <v>5.1500000000000001E-3</v>
      </c>
      <c r="O40" s="178">
        <f>ROUND(E40*N40,2)</f>
        <v>0.02</v>
      </c>
      <c r="P40" s="178">
        <v>0</v>
      </c>
      <c r="Q40" s="178">
        <f>ROUND(E40*P40,2)</f>
        <v>0</v>
      </c>
      <c r="R40" s="180" t="s">
        <v>174</v>
      </c>
      <c r="S40" s="180" t="s">
        <v>119</v>
      </c>
      <c r="T40" s="181" t="s">
        <v>119</v>
      </c>
      <c r="U40" s="157">
        <v>2.0009999999999999</v>
      </c>
      <c r="V40" s="157">
        <f>ROUND(E40*U40,2)</f>
        <v>8</v>
      </c>
      <c r="W40" s="157"/>
      <c r="X40" s="157" t="s">
        <v>128</v>
      </c>
      <c r="Y40" s="157" t="s">
        <v>121</v>
      </c>
      <c r="Z40" s="147"/>
      <c r="AA40" s="147"/>
      <c r="AB40" s="147"/>
      <c r="AC40" s="147"/>
      <c r="AD40" s="147"/>
      <c r="AE40" s="147"/>
      <c r="AF40" s="147"/>
      <c r="AG40" s="147" t="s">
        <v>129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68">
        <v>16</v>
      </c>
      <c r="B41" s="169" t="s">
        <v>175</v>
      </c>
      <c r="C41" s="184" t="s">
        <v>258</v>
      </c>
      <c r="D41" s="170" t="s">
        <v>132</v>
      </c>
      <c r="E41" s="171">
        <v>84.2</v>
      </c>
      <c r="F41" s="172"/>
      <c r="G41" s="173">
        <f>ROUND(E41*F41,2)</f>
        <v>0</v>
      </c>
      <c r="H41" s="172">
        <v>0</v>
      </c>
      <c r="I41" s="173">
        <f>ROUND(E41*H41,2)</f>
        <v>0</v>
      </c>
      <c r="J41" s="172">
        <v>64.099999999999994</v>
      </c>
      <c r="K41" s="173">
        <f>ROUND(E41*J41,2)</f>
        <v>5397.22</v>
      </c>
      <c r="L41" s="173">
        <v>21</v>
      </c>
      <c r="M41" s="173">
        <f>G41*(1+L41/100)</f>
        <v>0</v>
      </c>
      <c r="N41" s="171">
        <v>0</v>
      </c>
      <c r="O41" s="171">
        <f>ROUND(E41*N41,2)</f>
        <v>0</v>
      </c>
      <c r="P41" s="171">
        <v>2.3E-3</v>
      </c>
      <c r="Q41" s="171">
        <f>ROUND(E41*P41,2)</f>
        <v>0.19</v>
      </c>
      <c r="R41" s="173" t="s">
        <v>174</v>
      </c>
      <c r="S41" s="173" t="s">
        <v>119</v>
      </c>
      <c r="T41" s="174" t="s">
        <v>119</v>
      </c>
      <c r="U41" s="157">
        <v>0.10349999999999999</v>
      </c>
      <c r="V41" s="157">
        <f>ROUND(E41*U41,2)</f>
        <v>8.7100000000000009</v>
      </c>
      <c r="W41" s="157"/>
      <c r="X41" s="157" t="s">
        <v>128</v>
      </c>
      <c r="Y41" s="157" t="s">
        <v>121</v>
      </c>
      <c r="Z41" s="147"/>
      <c r="AA41" s="147"/>
      <c r="AB41" s="147"/>
      <c r="AC41" s="147"/>
      <c r="AD41" s="147"/>
      <c r="AE41" s="147"/>
      <c r="AF41" s="147"/>
      <c r="AG41" s="147" t="s">
        <v>129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2" x14ac:dyDescent="0.2">
      <c r="A42" s="154"/>
      <c r="B42" s="155"/>
      <c r="C42" s="185" t="s">
        <v>176</v>
      </c>
      <c r="D42" s="158"/>
      <c r="E42" s="159">
        <v>84.2</v>
      </c>
      <c r="F42" s="157"/>
      <c r="G42" s="157"/>
      <c r="H42" s="157"/>
      <c r="I42" s="157"/>
      <c r="J42" s="157"/>
      <c r="K42" s="157"/>
      <c r="L42" s="157"/>
      <c r="M42" s="157"/>
      <c r="N42" s="156"/>
      <c r="O42" s="156"/>
      <c r="P42" s="156"/>
      <c r="Q42" s="156"/>
      <c r="R42" s="157"/>
      <c r="S42" s="157"/>
      <c r="T42" s="157"/>
      <c r="U42" s="157"/>
      <c r="V42" s="157"/>
      <c r="W42" s="157"/>
      <c r="X42" s="157"/>
      <c r="Y42" s="157"/>
      <c r="Z42" s="147"/>
      <c r="AA42" s="147"/>
      <c r="AB42" s="147"/>
      <c r="AC42" s="147"/>
      <c r="AD42" s="147"/>
      <c r="AE42" s="147"/>
      <c r="AF42" s="147"/>
      <c r="AG42" s="147" t="s">
        <v>124</v>
      </c>
      <c r="AH42" s="147">
        <v>0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ht="22.5" outlineLevel="1" x14ac:dyDescent="0.2">
      <c r="A43" s="168">
        <v>17</v>
      </c>
      <c r="B43" s="169" t="s">
        <v>177</v>
      </c>
      <c r="C43" s="184" t="s">
        <v>178</v>
      </c>
      <c r="D43" s="170" t="s">
        <v>132</v>
      </c>
      <c r="E43" s="171">
        <v>20</v>
      </c>
      <c r="F43" s="172"/>
      <c r="G43" s="173">
        <f>ROUND(E43*F43,2)</f>
        <v>0</v>
      </c>
      <c r="H43" s="172">
        <v>897.24</v>
      </c>
      <c r="I43" s="173">
        <f>ROUND(E43*H43,2)</f>
        <v>17944.8</v>
      </c>
      <c r="J43" s="172">
        <v>244.76</v>
      </c>
      <c r="K43" s="173">
        <f>ROUND(E43*J43,2)</f>
        <v>4895.2</v>
      </c>
      <c r="L43" s="173">
        <v>21</v>
      </c>
      <c r="M43" s="173">
        <f>G43*(1+L43/100)</f>
        <v>0</v>
      </c>
      <c r="N43" s="171">
        <v>2.4599999999999999E-3</v>
      </c>
      <c r="O43" s="171">
        <f>ROUND(E43*N43,2)</f>
        <v>0.05</v>
      </c>
      <c r="P43" s="171">
        <v>0</v>
      </c>
      <c r="Q43" s="171">
        <f>ROUND(E43*P43,2)</f>
        <v>0</v>
      </c>
      <c r="R43" s="173" t="s">
        <v>174</v>
      </c>
      <c r="S43" s="173" t="s">
        <v>119</v>
      </c>
      <c r="T43" s="174" t="s">
        <v>119</v>
      </c>
      <c r="U43" s="157">
        <v>0.36454999999999999</v>
      </c>
      <c r="V43" s="157">
        <f>ROUND(E43*U43,2)</f>
        <v>7.29</v>
      </c>
      <c r="W43" s="157"/>
      <c r="X43" s="157" t="s">
        <v>128</v>
      </c>
      <c r="Y43" s="157" t="s">
        <v>121</v>
      </c>
      <c r="Z43" s="147"/>
      <c r="AA43" s="147"/>
      <c r="AB43" s="147"/>
      <c r="AC43" s="147"/>
      <c r="AD43" s="147"/>
      <c r="AE43" s="147"/>
      <c r="AF43" s="147"/>
      <c r="AG43" s="147" t="s">
        <v>129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2" x14ac:dyDescent="0.2">
      <c r="A44" s="154"/>
      <c r="B44" s="155"/>
      <c r="C44" s="247" t="s">
        <v>179</v>
      </c>
      <c r="D44" s="248"/>
      <c r="E44" s="248"/>
      <c r="F44" s="248"/>
      <c r="G44" s="248"/>
      <c r="H44" s="157"/>
      <c r="I44" s="157"/>
      <c r="J44" s="157"/>
      <c r="K44" s="157"/>
      <c r="L44" s="157"/>
      <c r="M44" s="157"/>
      <c r="N44" s="156"/>
      <c r="O44" s="156"/>
      <c r="P44" s="156"/>
      <c r="Q44" s="156"/>
      <c r="R44" s="157"/>
      <c r="S44" s="157"/>
      <c r="T44" s="157"/>
      <c r="U44" s="157"/>
      <c r="V44" s="157"/>
      <c r="W44" s="157"/>
      <c r="X44" s="157"/>
      <c r="Y44" s="157"/>
      <c r="Z44" s="147"/>
      <c r="AA44" s="147"/>
      <c r="AB44" s="147"/>
      <c r="AC44" s="147"/>
      <c r="AD44" s="147"/>
      <c r="AE44" s="147"/>
      <c r="AF44" s="147"/>
      <c r="AG44" s="147" t="s">
        <v>135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75">
        <v>18</v>
      </c>
      <c r="B45" s="176" t="s">
        <v>180</v>
      </c>
      <c r="C45" s="186" t="s">
        <v>181</v>
      </c>
      <c r="D45" s="177" t="s">
        <v>142</v>
      </c>
      <c r="E45" s="178">
        <v>2</v>
      </c>
      <c r="F45" s="179"/>
      <c r="G45" s="180">
        <f>ROUND(E45*F45,2)</f>
        <v>0</v>
      </c>
      <c r="H45" s="179">
        <v>782.81</v>
      </c>
      <c r="I45" s="180">
        <f>ROUND(E45*H45,2)</f>
        <v>1565.62</v>
      </c>
      <c r="J45" s="179">
        <v>65.62</v>
      </c>
      <c r="K45" s="180">
        <f>ROUND(E45*J45,2)</f>
        <v>131.24</v>
      </c>
      <c r="L45" s="180">
        <v>21</v>
      </c>
      <c r="M45" s="180">
        <f>G45*(1+L45/100)</f>
        <v>0</v>
      </c>
      <c r="N45" s="178">
        <v>6.4000000000000005E-4</v>
      </c>
      <c r="O45" s="178">
        <f>ROUND(E45*N45,2)</f>
        <v>0</v>
      </c>
      <c r="P45" s="178">
        <v>0</v>
      </c>
      <c r="Q45" s="178">
        <f>ROUND(E45*P45,2)</f>
        <v>0</v>
      </c>
      <c r="R45" s="180"/>
      <c r="S45" s="180" t="s">
        <v>143</v>
      </c>
      <c r="T45" s="181" t="s">
        <v>154</v>
      </c>
      <c r="U45" s="157">
        <v>9.085E-2</v>
      </c>
      <c r="V45" s="157">
        <f>ROUND(E45*U45,2)</f>
        <v>0.18</v>
      </c>
      <c r="W45" s="157"/>
      <c r="X45" s="157" t="s">
        <v>128</v>
      </c>
      <c r="Y45" s="157" t="s">
        <v>121</v>
      </c>
      <c r="Z45" s="147"/>
      <c r="AA45" s="147"/>
      <c r="AB45" s="147"/>
      <c r="AC45" s="147"/>
      <c r="AD45" s="147"/>
      <c r="AE45" s="147"/>
      <c r="AF45" s="147"/>
      <c r="AG45" s="147" t="s">
        <v>129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ht="22.5" outlineLevel="1" x14ac:dyDescent="0.2">
      <c r="A46" s="168">
        <v>19</v>
      </c>
      <c r="B46" s="169" t="s">
        <v>182</v>
      </c>
      <c r="C46" s="184" t="s">
        <v>183</v>
      </c>
      <c r="D46" s="170" t="s">
        <v>132</v>
      </c>
      <c r="E46" s="171">
        <v>84.2</v>
      </c>
      <c r="F46" s="172"/>
      <c r="G46" s="173">
        <f>ROUND(E46*F46,2)</f>
        <v>0</v>
      </c>
      <c r="H46" s="172">
        <v>377.63</v>
      </c>
      <c r="I46" s="173">
        <f>ROUND(E46*H46,2)</f>
        <v>31796.45</v>
      </c>
      <c r="J46" s="172">
        <v>303.37</v>
      </c>
      <c r="K46" s="173">
        <f>ROUND(E46*J46,2)</f>
        <v>25543.75</v>
      </c>
      <c r="L46" s="173">
        <v>21</v>
      </c>
      <c r="M46" s="173">
        <f>G46*(1+L46/100)</f>
        <v>0</v>
      </c>
      <c r="N46" s="171">
        <v>4.0000000000000001E-3</v>
      </c>
      <c r="O46" s="171">
        <f>ROUND(E46*N46,2)</f>
        <v>0.34</v>
      </c>
      <c r="P46" s="171">
        <v>0</v>
      </c>
      <c r="Q46" s="171">
        <f>ROUND(E46*P46,2)</f>
        <v>0</v>
      </c>
      <c r="R46" s="173" t="s">
        <v>174</v>
      </c>
      <c r="S46" s="173" t="s">
        <v>119</v>
      </c>
      <c r="T46" s="174" t="s">
        <v>119</v>
      </c>
      <c r="U46" s="157">
        <v>0.45534999999999998</v>
      </c>
      <c r="V46" s="157">
        <f>ROUND(E46*U46,2)</f>
        <v>38.340000000000003</v>
      </c>
      <c r="W46" s="157"/>
      <c r="X46" s="157" t="s">
        <v>128</v>
      </c>
      <c r="Y46" s="157" t="s">
        <v>121</v>
      </c>
      <c r="Z46" s="147"/>
      <c r="AA46" s="147"/>
      <c r="AB46" s="147"/>
      <c r="AC46" s="147"/>
      <c r="AD46" s="147"/>
      <c r="AE46" s="147"/>
      <c r="AF46" s="147"/>
      <c r="AG46" s="147" t="s">
        <v>129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2" x14ac:dyDescent="0.2">
      <c r="A47" s="154"/>
      <c r="B47" s="155"/>
      <c r="C47" s="251" t="s">
        <v>184</v>
      </c>
      <c r="D47" s="252"/>
      <c r="E47" s="252"/>
      <c r="F47" s="252"/>
      <c r="G47" s="252"/>
      <c r="H47" s="157"/>
      <c r="I47" s="157"/>
      <c r="J47" s="157"/>
      <c r="K47" s="157"/>
      <c r="L47" s="157"/>
      <c r="M47" s="157"/>
      <c r="N47" s="156"/>
      <c r="O47" s="156"/>
      <c r="P47" s="156"/>
      <c r="Q47" s="156"/>
      <c r="R47" s="157"/>
      <c r="S47" s="157"/>
      <c r="T47" s="157"/>
      <c r="U47" s="157"/>
      <c r="V47" s="157"/>
      <c r="W47" s="157"/>
      <c r="X47" s="157"/>
      <c r="Y47" s="157"/>
      <c r="Z47" s="147"/>
      <c r="AA47" s="147"/>
      <c r="AB47" s="147"/>
      <c r="AC47" s="147"/>
      <c r="AD47" s="147"/>
      <c r="AE47" s="147"/>
      <c r="AF47" s="147"/>
      <c r="AG47" s="147" t="s">
        <v>134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x14ac:dyDescent="0.2">
      <c r="A48" s="161" t="s">
        <v>113</v>
      </c>
      <c r="B48" s="162" t="s">
        <v>77</v>
      </c>
      <c r="C48" s="183" t="s">
        <v>78</v>
      </c>
      <c r="D48" s="163"/>
      <c r="E48" s="164"/>
      <c r="F48" s="165"/>
      <c r="G48" s="165">
        <f>SUMIF(AG49:AG50,"&lt;&gt;NOR",G49:G50)</f>
        <v>0</v>
      </c>
      <c r="H48" s="165"/>
      <c r="I48" s="165">
        <f>SUM(I49:I50)</f>
        <v>22682.5</v>
      </c>
      <c r="J48" s="165"/>
      <c r="K48" s="165">
        <f>SUM(K49:K50)</f>
        <v>17685.099999999999</v>
      </c>
      <c r="L48" s="165"/>
      <c r="M48" s="165">
        <f>SUM(M49:M50)</f>
        <v>0</v>
      </c>
      <c r="N48" s="164"/>
      <c r="O48" s="164">
        <f>SUM(O49:O50)</f>
        <v>0.01</v>
      </c>
      <c r="P48" s="164"/>
      <c r="Q48" s="164">
        <f>SUM(Q49:Q50)</f>
        <v>0</v>
      </c>
      <c r="R48" s="165"/>
      <c r="S48" s="165"/>
      <c r="T48" s="166"/>
      <c r="U48" s="160"/>
      <c r="V48" s="160">
        <f>SUM(V49:V50)</f>
        <v>26.4</v>
      </c>
      <c r="W48" s="160"/>
      <c r="X48" s="160"/>
      <c r="Y48" s="160"/>
      <c r="AG48" t="s">
        <v>114</v>
      </c>
    </row>
    <row r="49" spans="1:60" outlineLevel="1" x14ac:dyDescent="0.2">
      <c r="A49" s="168">
        <v>20</v>
      </c>
      <c r="B49" s="169" t="s">
        <v>185</v>
      </c>
      <c r="C49" s="184" t="s">
        <v>186</v>
      </c>
      <c r="D49" s="170" t="s">
        <v>142</v>
      </c>
      <c r="E49" s="171">
        <v>10</v>
      </c>
      <c r="F49" s="172"/>
      <c r="G49" s="173">
        <f>ROUND(E49*F49,2)</f>
        <v>0</v>
      </c>
      <c r="H49" s="172">
        <v>2268.25</v>
      </c>
      <c r="I49" s="173">
        <f>ROUND(E49*H49,2)</f>
        <v>22682.5</v>
      </c>
      <c r="J49" s="172">
        <v>1768.51</v>
      </c>
      <c r="K49" s="173">
        <f>ROUND(E49*J49,2)</f>
        <v>17685.099999999999</v>
      </c>
      <c r="L49" s="173">
        <v>21</v>
      </c>
      <c r="M49" s="173">
        <f>G49*(1+L49/100)</f>
        <v>0</v>
      </c>
      <c r="N49" s="171">
        <v>8.8000000000000003E-4</v>
      </c>
      <c r="O49" s="171">
        <f>ROUND(E49*N49,2)</f>
        <v>0.01</v>
      </c>
      <c r="P49" s="171">
        <v>0</v>
      </c>
      <c r="Q49" s="171">
        <f>ROUND(E49*P49,2)</f>
        <v>0</v>
      </c>
      <c r="R49" s="173"/>
      <c r="S49" s="173" t="s">
        <v>143</v>
      </c>
      <c r="T49" s="174" t="s">
        <v>154</v>
      </c>
      <c r="U49" s="157">
        <v>2.64</v>
      </c>
      <c r="V49" s="157">
        <f>ROUND(E49*U49,2)</f>
        <v>26.4</v>
      </c>
      <c r="W49" s="157"/>
      <c r="X49" s="157" t="s">
        <v>128</v>
      </c>
      <c r="Y49" s="157" t="s">
        <v>121</v>
      </c>
      <c r="Z49" s="147"/>
      <c r="AA49" s="147"/>
      <c r="AB49" s="147"/>
      <c r="AC49" s="147"/>
      <c r="AD49" s="147"/>
      <c r="AE49" s="147"/>
      <c r="AF49" s="147"/>
      <c r="AG49" s="147" t="s">
        <v>129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ht="22.5" outlineLevel="2" x14ac:dyDescent="0.2">
      <c r="A50" s="154"/>
      <c r="B50" s="155"/>
      <c r="C50" s="185" t="s">
        <v>187</v>
      </c>
      <c r="D50" s="158"/>
      <c r="E50" s="159">
        <v>10</v>
      </c>
      <c r="F50" s="157"/>
      <c r="G50" s="157"/>
      <c r="H50" s="157"/>
      <c r="I50" s="157"/>
      <c r="J50" s="157"/>
      <c r="K50" s="157"/>
      <c r="L50" s="157"/>
      <c r="M50" s="157"/>
      <c r="N50" s="156"/>
      <c r="O50" s="156"/>
      <c r="P50" s="156"/>
      <c r="Q50" s="156"/>
      <c r="R50" s="157"/>
      <c r="S50" s="157"/>
      <c r="T50" s="157"/>
      <c r="U50" s="157"/>
      <c r="V50" s="157"/>
      <c r="W50" s="157"/>
      <c r="X50" s="157"/>
      <c r="Y50" s="157"/>
      <c r="Z50" s="147"/>
      <c r="AA50" s="147"/>
      <c r="AB50" s="147"/>
      <c r="AC50" s="147"/>
      <c r="AD50" s="147"/>
      <c r="AE50" s="147"/>
      <c r="AF50" s="147"/>
      <c r="AG50" s="147" t="s">
        <v>124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x14ac:dyDescent="0.2">
      <c r="A51" s="161" t="s">
        <v>113</v>
      </c>
      <c r="B51" s="162" t="s">
        <v>61</v>
      </c>
      <c r="C51" s="183" t="s">
        <v>62</v>
      </c>
      <c r="D51" s="163"/>
      <c r="E51" s="164"/>
      <c r="F51" s="165"/>
      <c r="G51" s="165">
        <f>SUMIF(AG52:AG53,"&lt;&gt;NOR",G52:G53)</f>
        <v>0</v>
      </c>
      <c r="H51" s="165"/>
      <c r="I51" s="165">
        <f>SUM(I52:I53)</f>
        <v>0</v>
      </c>
      <c r="J51" s="165"/>
      <c r="K51" s="165">
        <f>SUM(K52:K53)</f>
        <v>44050</v>
      </c>
      <c r="L51" s="165"/>
      <c r="M51" s="165">
        <f>SUM(M52:M53)</f>
        <v>0</v>
      </c>
      <c r="N51" s="164"/>
      <c r="O51" s="164">
        <f>SUM(O52:O53)</f>
        <v>0</v>
      </c>
      <c r="P51" s="164"/>
      <c r="Q51" s="164">
        <f>SUM(Q52:Q53)</f>
        <v>0</v>
      </c>
      <c r="R51" s="165"/>
      <c r="S51" s="165"/>
      <c r="T51" s="166"/>
      <c r="U51" s="160"/>
      <c r="V51" s="160">
        <f>SUM(V52:V53)</f>
        <v>100</v>
      </c>
      <c r="W51" s="160"/>
      <c r="X51" s="160"/>
      <c r="Y51" s="160"/>
      <c r="AG51" t="s">
        <v>114</v>
      </c>
    </row>
    <row r="52" spans="1:60" outlineLevel="1" x14ac:dyDescent="0.2">
      <c r="A52" s="168">
        <v>21</v>
      </c>
      <c r="B52" s="169" t="s">
        <v>188</v>
      </c>
      <c r="C52" s="184" t="s">
        <v>189</v>
      </c>
      <c r="D52" s="170" t="s">
        <v>190</v>
      </c>
      <c r="E52" s="171">
        <v>50</v>
      </c>
      <c r="F52" s="172"/>
      <c r="G52" s="173">
        <f>ROUND(E52*F52,2)</f>
        <v>0</v>
      </c>
      <c r="H52" s="172">
        <v>0</v>
      </c>
      <c r="I52" s="173">
        <f>ROUND(E52*H52,2)</f>
        <v>0</v>
      </c>
      <c r="J52" s="172">
        <v>881</v>
      </c>
      <c r="K52" s="173">
        <f>ROUND(E52*J52,2)</f>
        <v>44050</v>
      </c>
      <c r="L52" s="173">
        <v>21</v>
      </c>
      <c r="M52" s="173">
        <f>G52*(1+L52/100)</f>
        <v>0</v>
      </c>
      <c r="N52" s="171">
        <v>0</v>
      </c>
      <c r="O52" s="171">
        <f>ROUND(E52*N52,2)</f>
        <v>0</v>
      </c>
      <c r="P52" s="171">
        <v>0</v>
      </c>
      <c r="Q52" s="171">
        <f>ROUND(E52*P52,2)</f>
        <v>0</v>
      </c>
      <c r="R52" s="173"/>
      <c r="S52" s="173" t="s">
        <v>119</v>
      </c>
      <c r="T52" s="174" t="s">
        <v>119</v>
      </c>
      <c r="U52" s="157">
        <v>2</v>
      </c>
      <c r="V52" s="157">
        <f>ROUND(E52*U52,2)</f>
        <v>100</v>
      </c>
      <c r="W52" s="157"/>
      <c r="X52" s="157" t="s">
        <v>128</v>
      </c>
      <c r="Y52" s="157" t="s">
        <v>121</v>
      </c>
      <c r="Z52" s="147"/>
      <c r="AA52" s="147"/>
      <c r="AB52" s="147"/>
      <c r="AC52" s="147"/>
      <c r="AD52" s="147"/>
      <c r="AE52" s="147"/>
      <c r="AF52" s="147"/>
      <c r="AG52" s="147" t="s">
        <v>129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2" x14ac:dyDescent="0.2">
      <c r="A53" s="154"/>
      <c r="B53" s="155"/>
      <c r="C53" s="185" t="s">
        <v>191</v>
      </c>
      <c r="D53" s="158"/>
      <c r="E53" s="159">
        <v>50</v>
      </c>
      <c r="F53" s="157"/>
      <c r="G53" s="157"/>
      <c r="H53" s="157"/>
      <c r="I53" s="157"/>
      <c r="J53" s="157"/>
      <c r="K53" s="157"/>
      <c r="L53" s="157"/>
      <c r="M53" s="157"/>
      <c r="N53" s="156"/>
      <c r="O53" s="156"/>
      <c r="P53" s="156"/>
      <c r="Q53" s="156"/>
      <c r="R53" s="157"/>
      <c r="S53" s="157"/>
      <c r="T53" s="157"/>
      <c r="U53" s="157"/>
      <c r="V53" s="157"/>
      <c r="W53" s="157"/>
      <c r="X53" s="157"/>
      <c r="Y53" s="157"/>
      <c r="Z53" s="147"/>
      <c r="AA53" s="147"/>
      <c r="AB53" s="147"/>
      <c r="AC53" s="147"/>
      <c r="AD53" s="147"/>
      <c r="AE53" s="147"/>
      <c r="AF53" s="147"/>
      <c r="AG53" s="147" t="s">
        <v>124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x14ac:dyDescent="0.2">
      <c r="A54" s="161" t="s">
        <v>113</v>
      </c>
      <c r="B54" s="162" t="s">
        <v>63</v>
      </c>
      <c r="C54" s="183" t="s">
        <v>64</v>
      </c>
      <c r="D54" s="163"/>
      <c r="E54" s="164"/>
      <c r="F54" s="165"/>
      <c r="G54" s="165">
        <f>SUMIF(AG55:AG61,"&lt;&gt;NOR",G55:G61)</f>
        <v>0</v>
      </c>
      <c r="H54" s="165"/>
      <c r="I54" s="165">
        <f>SUM(I55:I61)</f>
        <v>2577.9</v>
      </c>
      <c r="J54" s="165"/>
      <c r="K54" s="165">
        <f>SUM(K55:K61)</f>
        <v>28214.1</v>
      </c>
      <c r="L54" s="165"/>
      <c r="M54" s="165">
        <f>SUM(M55:M61)</f>
        <v>0</v>
      </c>
      <c r="N54" s="164"/>
      <c r="O54" s="164">
        <f>SUM(O55:O61)</f>
        <v>0.19</v>
      </c>
      <c r="P54" s="164"/>
      <c r="Q54" s="164">
        <f>SUM(Q55:Q61)</f>
        <v>0</v>
      </c>
      <c r="R54" s="165"/>
      <c r="S54" s="165"/>
      <c r="T54" s="166"/>
      <c r="U54" s="160"/>
      <c r="V54" s="160">
        <f>SUM(V55:V61)</f>
        <v>31.58</v>
      </c>
      <c r="W54" s="160"/>
      <c r="X54" s="160"/>
      <c r="Y54" s="160"/>
      <c r="AG54" t="s">
        <v>114</v>
      </c>
    </row>
    <row r="55" spans="1:60" outlineLevel="1" x14ac:dyDescent="0.2">
      <c r="A55" s="168">
        <v>22</v>
      </c>
      <c r="B55" s="169" t="s">
        <v>192</v>
      </c>
      <c r="C55" s="184" t="s">
        <v>193</v>
      </c>
      <c r="D55" s="170" t="s">
        <v>117</v>
      </c>
      <c r="E55" s="171">
        <v>30</v>
      </c>
      <c r="F55" s="172"/>
      <c r="G55" s="173">
        <f>ROUND(E55*F55,2)</f>
        <v>0</v>
      </c>
      <c r="H55" s="172">
        <v>0</v>
      </c>
      <c r="I55" s="173">
        <f>ROUND(E55*H55,2)</f>
        <v>0</v>
      </c>
      <c r="J55" s="172">
        <v>74.400000000000006</v>
      </c>
      <c r="K55" s="173">
        <f>ROUND(E55*J55,2)</f>
        <v>2232</v>
      </c>
      <c r="L55" s="173">
        <v>21</v>
      </c>
      <c r="M55" s="173">
        <f>G55*(1+L55/100)</f>
        <v>0</v>
      </c>
      <c r="N55" s="171">
        <v>0</v>
      </c>
      <c r="O55" s="171">
        <f>ROUND(E55*N55,2)</f>
        <v>0</v>
      </c>
      <c r="P55" s="171">
        <v>0</v>
      </c>
      <c r="Q55" s="171">
        <f>ROUND(E55*P55,2)</f>
        <v>0</v>
      </c>
      <c r="R55" s="173" t="s">
        <v>194</v>
      </c>
      <c r="S55" s="173" t="s">
        <v>119</v>
      </c>
      <c r="T55" s="174" t="s">
        <v>119</v>
      </c>
      <c r="U55" s="157">
        <v>0.126</v>
      </c>
      <c r="V55" s="157">
        <f>ROUND(E55*U55,2)</f>
        <v>3.78</v>
      </c>
      <c r="W55" s="157"/>
      <c r="X55" s="157" t="s">
        <v>128</v>
      </c>
      <c r="Y55" s="157" t="s">
        <v>121</v>
      </c>
      <c r="Z55" s="147"/>
      <c r="AA55" s="147"/>
      <c r="AB55" s="147"/>
      <c r="AC55" s="147"/>
      <c r="AD55" s="147"/>
      <c r="AE55" s="147"/>
      <c r="AF55" s="147"/>
      <c r="AG55" s="147" t="s">
        <v>129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2" x14ac:dyDescent="0.2">
      <c r="A56" s="154"/>
      <c r="B56" s="155"/>
      <c r="C56" s="185" t="s">
        <v>195</v>
      </c>
      <c r="D56" s="158"/>
      <c r="E56" s="159">
        <v>30</v>
      </c>
      <c r="F56" s="157"/>
      <c r="G56" s="157"/>
      <c r="H56" s="157"/>
      <c r="I56" s="157"/>
      <c r="J56" s="157"/>
      <c r="K56" s="157"/>
      <c r="L56" s="157"/>
      <c r="M56" s="157"/>
      <c r="N56" s="156"/>
      <c r="O56" s="156"/>
      <c r="P56" s="156"/>
      <c r="Q56" s="156"/>
      <c r="R56" s="157"/>
      <c r="S56" s="157"/>
      <c r="T56" s="157"/>
      <c r="U56" s="157"/>
      <c r="V56" s="157"/>
      <c r="W56" s="157"/>
      <c r="X56" s="157"/>
      <c r="Y56" s="157"/>
      <c r="Z56" s="147"/>
      <c r="AA56" s="147"/>
      <c r="AB56" s="147"/>
      <c r="AC56" s="147"/>
      <c r="AD56" s="147"/>
      <c r="AE56" s="147"/>
      <c r="AF56" s="147"/>
      <c r="AG56" s="147" t="s">
        <v>124</v>
      </c>
      <c r="AH56" s="147">
        <v>0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">
      <c r="A57" s="168">
        <v>23</v>
      </c>
      <c r="B57" s="169" t="s">
        <v>196</v>
      </c>
      <c r="C57" s="184" t="s">
        <v>197</v>
      </c>
      <c r="D57" s="170" t="s">
        <v>117</v>
      </c>
      <c r="E57" s="171">
        <v>30</v>
      </c>
      <c r="F57" s="172"/>
      <c r="G57" s="173">
        <f>ROUND(E57*F57,2)</f>
        <v>0</v>
      </c>
      <c r="H57" s="172">
        <v>85.93</v>
      </c>
      <c r="I57" s="173">
        <f>ROUND(E57*H57,2)</f>
        <v>2577.9</v>
      </c>
      <c r="J57" s="172">
        <v>131.07</v>
      </c>
      <c r="K57" s="173">
        <f>ROUND(E57*J57,2)</f>
        <v>3932.1</v>
      </c>
      <c r="L57" s="173">
        <v>21</v>
      </c>
      <c r="M57" s="173">
        <f>G57*(1+L57/100)</f>
        <v>0</v>
      </c>
      <c r="N57" s="171">
        <v>6.3400000000000001E-3</v>
      </c>
      <c r="O57" s="171">
        <f>ROUND(E57*N57,2)</f>
        <v>0.19</v>
      </c>
      <c r="P57" s="171">
        <v>0</v>
      </c>
      <c r="Q57" s="171">
        <f>ROUND(E57*P57,2)</f>
        <v>0</v>
      </c>
      <c r="R57" s="173" t="s">
        <v>194</v>
      </c>
      <c r="S57" s="173" t="s">
        <v>119</v>
      </c>
      <c r="T57" s="174" t="s">
        <v>119</v>
      </c>
      <c r="U57" s="157">
        <v>0.26</v>
      </c>
      <c r="V57" s="157">
        <f>ROUND(E57*U57,2)</f>
        <v>7.8</v>
      </c>
      <c r="W57" s="157"/>
      <c r="X57" s="157" t="s">
        <v>128</v>
      </c>
      <c r="Y57" s="157" t="s">
        <v>121</v>
      </c>
      <c r="Z57" s="147"/>
      <c r="AA57" s="147"/>
      <c r="AB57" s="147"/>
      <c r="AC57" s="147"/>
      <c r="AD57" s="147"/>
      <c r="AE57" s="147"/>
      <c r="AF57" s="147"/>
      <c r="AG57" s="147" t="s">
        <v>129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2" x14ac:dyDescent="0.2">
      <c r="A58" s="154"/>
      <c r="B58" s="155"/>
      <c r="C58" s="185" t="s">
        <v>195</v>
      </c>
      <c r="D58" s="158"/>
      <c r="E58" s="159">
        <v>30</v>
      </c>
      <c r="F58" s="157"/>
      <c r="G58" s="157"/>
      <c r="H58" s="157"/>
      <c r="I58" s="157"/>
      <c r="J58" s="157"/>
      <c r="K58" s="157"/>
      <c r="L58" s="157"/>
      <c r="M58" s="157"/>
      <c r="N58" s="156"/>
      <c r="O58" s="156"/>
      <c r="P58" s="156"/>
      <c r="Q58" s="156"/>
      <c r="R58" s="157"/>
      <c r="S58" s="157"/>
      <c r="T58" s="157"/>
      <c r="U58" s="157"/>
      <c r="V58" s="157"/>
      <c r="W58" s="157"/>
      <c r="X58" s="157"/>
      <c r="Y58" s="157"/>
      <c r="Z58" s="147"/>
      <c r="AA58" s="147"/>
      <c r="AB58" s="147"/>
      <c r="AC58" s="147"/>
      <c r="AD58" s="147"/>
      <c r="AE58" s="147"/>
      <c r="AF58" s="147"/>
      <c r="AG58" s="147" t="s">
        <v>124</v>
      </c>
      <c r="AH58" s="147">
        <v>0</v>
      </c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ht="22.5" outlineLevel="1" x14ac:dyDescent="0.2">
      <c r="A59" s="168">
        <v>24</v>
      </c>
      <c r="B59" s="169" t="s">
        <v>198</v>
      </c>
      <c r="C59" s="184" t="s">
        <v>199</v>
      </c>
      <c r="D59" s="170" t="s">
        <v>190</v>
      </c>
      <c r="E59" s="171">
        <v>10</v>
      </c>
      <c r="F59" s="172"/>
      <c r="G59" s="173">
        <f>ROUND(E59*F59,2)</f>
        <v>0</v>
      </c>
      <c r="H59" s="172">
        <v>0</v>
      </c>
      <c r="I59" s="173">
        <f>ROUND(E59*H59,2)</f>
        <v>0</v>
      </c>
      <c r="J59" s="172">
        <v>2205</v>
      </c>
      <c r="K59" s="173">
        <f>ROUND(E59*J59,2)</f>
        <v>22050</v>
      </c>
      <c r="L59" s="173">
        <v>21</v>
      </c>
      <c r="M59" s="173">
        <f>G59*(1+L59/100)</f>
        <v>0</v>
      </c>
      <c r="N59" s="171">
        <v>0</v>
      </c>
      <c r="O59" s="171">
        <f>ROUND(E59*N59,2)</f>
        <v>0</v>
      </c>
      <c r="P59" s="171">
        <v>0</v>
      </c>
      <c r="Q59" s="171">
        <f>ROUND(E59*P59,2)</f>
        <v>0</v>
      </c>
      <c r="R59" s="173" t="s">
        <v>194</v>
      </c>
      <c r="S59" s="173" t="s">
        <v>119</v>
      </c>
      <c r="T59" s="174" t="s">
        <v>119</v>
      </c>
      <c r="U59" s="157">
        <v>2</v>
      </c>
      <c r="V59" s="157">
        <f>ROUND(E59*U59,2)</f>
        <v>20</v>
      </c>
      <c r="W59" s="157"/>
      <c r="X59" s="157" t="s">
        <v>128</v>
      </c>
      <c r="Y59" s="157" t="s">
        <v>121</v>
      </c>
      <c r="Z59" s="147"/>
      <c r="AA59" s="147"/>
      <c r="AB59" s="147"/>
      <c r="AC59" s="147"/>
      <c r="AD59" s="147"/>
      <c r="AE59" s="147"/>
      <c r="AF59" s="147"/>
      <c r="AG59" s="147" t="s">
        <v>129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2" x14ac:dyDescent="0.2">
      <c r="A60" s="154"/>
      <c r="B60" s="155"/>
      <c r="C60" s="251" t="s">
        <v>200</v>
      </c>
      <c r="D60" s="252"/>
      <c r="E60" s="252"/>
      <c r="F60" s="252"/>
      <c r="G60" s="252"/>
      <c r="H60" s="157"/>
      <c r="I60" s="157"/>
      <c r="J60" s="157"/>
      <c r="K60" s="157"/>
      <c r="L60" s="157"/>
      <c r="M60" s="157"/>
      <c r="N60" s="156"/>
      <c r="O60" s="156"/>
      <c r="P60" s="156"/>
      <c r="Q60" s="156"/>
      <c r="R60" s="157"/>
      <c r="S60" s="157"/>
      <c r="T60" s="157"/>
      <c r="U60" s="157"/>
      <c r="V60" s="157"/>
      <c r="W60" s="157"/>
      <c r="X60" s="157"/>
      <c r="Y60" s="157"/>
      <c r="Z60" s="147"/>
      <c r="AA60" s="147"/>
      <c r="AB60" s="147"/>
      <c r="AC60" s="147"/>
      <c r="AD60" s="147"/>
      <c r="AE60" s="147"/>
      <c r="AF60" s="147"/>
      <c r="AG60" s="147" t="s">
        <v>134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2" x14ac:dyDescent="0.2">
      <c r="A61" s="154"/>
      <c r="B61" s="155"/>
      <c r="C61" s="185" t="s">
        <v>201</v>
      </c>
      <c r="D61" s="158"/>
      <c r="E61" s="159">
        <v>10</v>
      </c>
      <c r="F61" s="157"/>
      <c r="G61" s="157"/>
      <c r="H61" s="157"/>
      <c r="I61" s="157"/>
      <c r="J61" s="157"/>
      <c r="K61" s="157"/>
      <c r="L61" s="157"/>
      <c r="M61" s="157"/>
      <c r="N61" s="156"/>
      <c r="O61" s="156"/>
      <c r="P61" s="156"/>
      <c r="Q61" s="156"/>
      <c r="R61" s="157"/>
      <c r="S61" s="157"/>
      <c r="T61" s="157"/>
      <c r="U61" s="157"/>
      <c r="V61" s="157"/>
      <c r="W61" s="157"/>
      <c r="X61" s="157"/>
      <c r="Y61" s="157"/>
      <c r="Z61" s="147"/>
      <c r="AA61" s="147"/>
      <c r="AB61" s="147"/>
      <c r="AC61" s="147"/>
      <c r="AD61" s="147"/>
      <c r="AE61" s="147"/>
      <c r="AF61" s="147"/>
      <c r="AG61" s="147" t="s">
        <v>124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x14ac:dyDescent="0.2">
      <c r="A62" s="161" t="s">
        <v>113</v>
      </c>
      <c r="B62" s="162" t="s">
        <v>65</v>
      </c>
      <c r="C62" s="183" t="s">
        <v>66</v>
      </c>
      <c r="D62" s="163"/>
      <c r="E62" s="164"/>
      <c r="F62" s="165"/>
      <c r="G62" s="165">
        <f>SUMIF(AG63:AG64,"&lt;&gt;NOR",G63:G64)</f>
        <v>0</v>
      </c>
      <c r="H62" s="165"/>
      <c r="I62" s="165">
        <f>SUM(I63:I64)</f>
        <v>0</v>
      </c>
      <c r="J62" s="165"/>
      <c r="K62" s="165">
        <f>SUM(K63:K64)</f>
        <v>68.95</v>
      </c>
      <c r="L62" s="165"/>
      <c r="M62" s="165">
        <f>SUM(M63:M64)</f>
        <v>0</v>
      </c>
      <c r="N62" s="164"/>
      <c r="O62" s="164">
        <f>SUM(O63:O64)</f>
        <v>0</v>
      </c>
      <c r="P62" s="164"/>
      <c r="Q62" s="164">
        <f>SUM(Q63:Q64)</f>
        <v>0</v>
      </c>
      <c r="R62" s="165"/>
      <c r="S62" s="165"/>
      <c r="T62" s="166"/>
      <c r="U62" s="160"/>
      <c r="V62" s="160">
        <f>SUM(V63:V64)</f>
        <v>0.06</v>
      </c>
      <c r="W62" s="160"/>
      <c r="X62" s="160"/>
      <c r="Y62" s="160"/>
      <c r="AG62" t="s">
        <v>114</v>
      </c>
    </row>
    <row r="63" spans="1:60" outlineLevel="1" x14ac:dyDescent="0.2">
      <c r="A63" s="168">
        <v>25</v>
      </c>
      <c r="B63" s="169" t="s">
        <v>202</v>
      </c>
      <c r="C63" s="184" t="s">
        <v>203</v>
      </c>
      <c r="D63" s="170" t="s">
        <v>204</v>
      </c>
      <c r="E63" s="171">
        <v>0.19020000000000001</v>
      </c>
      <c r="F63" s="172"/>
      <c r="G63" s="173">
        <f>ROUND(E63*F63,2)</f>
        <v>0</v>
      </c>
      <c r="H63" s="172">
        <v>0</v>
      </c>
      <c r="I63" s="173">
        <f>ROUND(E63*H63,2)</f>
        <v>0</v>
      </c>
      <c r="J63" s="172">
        <v>362.5</v>
      </c>
      <c r="K63" s="173">
        <f>ROUND(E63*J63,2)</f>
        <v>68.95</v>
      </c>
      <c r="L63" s="173">
        <v>21</v>
      </c>
      <c r="M63" s="173">
        <f>G63*(1+L63/100)</f>
        <v>0</v>
      </c>
      <c r="N63" s="171">
        <v>0</v>
      </c>
      <c r="O63" s="171">
        <f>ROUND(E63*N63,2)</f>
        <v>0</v>
      </c>
      <c r="P63" s="171">
        <v>0</v>
      </c>
      <c r="Q63" s="171">
        <f>ROUND(E63*P63,2)</f>
        <v>0</v>
      </c>
      <c r="R63" s="173" t="s">
        <v>205</v>
      </c>
      <c r="S63" s="173" t="s">
        <v>119</v>
      </c>
      <c r="T63" s="174" t="s">
        <v>119</v>
      </c>
      <c r="U63" s="157">
        <v>0.307</v>
      </c>
      <c r="V63" s="157">
        <f>ROUND(E63*U63,2)</f>
        <v>0.06</v>
      </c>
      <c r="W63" s="157"/>
      <c r="X63" s="157" t="s">
        <v>206</v>
      </c>
      <c r="Y63" s="157" t="s">
        <v>121</v>
      </c>
      <c r="Z63" s="147"/>
      <c r="AA63" s="147"/>
      <c r="AB63" s="147"/>
      <c r="AC63" s="147"/>
      <c r="AD63" s="147"/>
      <c r="AE63" s="147"/>
      <c r="AF63" s="147"/>
      <c r="AG63" s="147" t="s">
        <v>207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ht="22.5" outlineLevel="2" x14ac:dyDescent="0.2">
      <c r="A64" s="154"/>
      <c r="B64" s="155"/>
      <c r="C64" s="251"/>
      <c r="D64" s="252"/>
      <c r="E64" s="252"/>
      <c r="F64" s="252"/>
      <c r="G64" s="252"/>
      <c r="H64" s="157"/>
      <c r="I64" s="157"/>
      <c r="J64" s="157"/>
      <c r="K64" s="157"/>
      <c r="L64" s="157"/>
      <c r="M64" s="157"/>
      <c r="N64" s="156"/>
      <c r="O64" s="156"/>
      <c r="P64" s="156"/>
      <c r="Q64" s="156"/>
      <c r="R64" s="157"/>
      <c r="S64" s="157"/>
      <c r="T64" s="157"/>
      <c r="U64" s="157"/>
      <c r="V64" s="157"/>
      <c r="W64" s="157"/>
      <c r="X64" s="157"/>
      <c r="Y64" s="157"/>
      <c r="Z64" s="147"/>
      <c r="AA64" s="147"/>
      <c r="AB64" s="147"/>
      <c r="AC64" s="147"/>
      <c r="AD64" s="147"/>
      <c r="AE64" s="147"/>
      <c r="AF64" s="147"/>
      <c r="AG64" s="147" t="s">
        <v>134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82">
        <f>C64</f>
        <v>0</v>
      </c>
      <c r="BB64" s="147"/>
      <c r="BC64" s="147"/>
      <c r="BD64" s="147"/>
      <c r="BE64" s="147"/>
      <c r="BF64" s="147"/>
      <c r="BG64" s="147"/>
      <c r="BH64" s="147"/>
    </row>
    <row r="65" spans="1:60" x14ac:dyDescent="0.2">
      <c r="A65" s="161" t="s">
        <v>113</v>
      </c>
      <c r="B65" s="162" t="s">
        <v>81</v>
      </c>
      <c r="C65" s="183" t="s">
        <v>82</v>
      </c>
      <c r="D65" s="163"/>
      <c r="E65" s="164"/>
      <c r="F65" s="165"/>
      <c r="G65" s="165">
        <f>SUMIF(AG66:AG76,"&lt;&gt;NOR",G66:G76)</f>
        <v>0</v>
      </c>
      <c r="H65" s="165"/>
      <c r="I65" s="165">
        <f>SUM(I66:I76)</f>
        <v>0</v>
      </c>
      <c r="J65" s="165"/>
      <c r="K65" s="165">
        <f>SUM(K66:K76)</f>
        <v>63741.17</v>
      </c>
      <c r="L65" s="165"/>
      <c r="M65" s="165">
        <f>SUM(M66:M76)</f>
        <v>0</v>
      </c>
      <c r="N65" s="164"/>
      <c r="O65" s="164">
        <f>SUM(O66:O76)</f>
        <v>0</v>
      </c>
      <c r="P65" s="164"/>
      <c r="Q65" s="164">
        <f>SUM(Q66:Q76)</f>
        <v>0</v>
      </c>
      <c r="R65" s="165"/>
      <c r="S65" s="165"/>
      <c r="T65" s="166"/>
      <c r="U65" s="160"/>
      <c r="V65" s="160">
        <f>SUM(V66:V76)</f>
        <v>18.080000000000002</v>
      </c>
      <c r="W65" s="160"/>
      <c r="X65" s="160"/>
      <c r="Y65" s="160"/>
      <c r="AG65" t="s">
        <v>114</v>
      </c>
    </row>
    <row r="66" spans="1:60" outlineLevel="1" x14ac:dyDescent="0.2">
      <c r="A66" s="175">
        <v>26</v>
      </c>
      <c r="B66" s="176" t="s">
        <v>208</v>
      </c>
      <c r="C66" s="186" t="s">
        <v>209</v>
      </c>
      <c r="D66" s="177" t="s">
        <v>204</v>
      </c>
      <c r="E66" s="178">
        <v>13.73484</v>
      </c>
      <c r="F66" s="179"/>
      <c r="G66" s="180">
        <f>ROUND(E66*F66,2)</f>
        <v>0</v>
      </c>
      <c r="H66" s="179">
        <v>0</v>
      </c>
      <c r="I66" s="180">
        <f>ROUND(E66*H66,2)</f>
        <v>0</v>
      </c>
      <c r="J66" s="179">
        <v>228.5</v>
      </c>
      <c r="K66" s="180">
        <f>ROUND(E66*J66,2)</f>
        <v>3138.41</v>
      </c>
      <c r="L66" s="180">
        <v>21</v>
      </c>
      <c r="M66" s="180">
        <f>G66*(1+L66/100)</f>
        <v>0</v>
      </c>
      <c r="N66" s="178">
        <v>0</v>
      </c>
      <c r="O66" s="178">
        <f>ROUND(E66*N66,2)</f>
        <v>0</v>
      </c>
      <c r="P66" s="178">
        <v>0</v>
      </c>
      <c r="Q66" s="178">
        <f>ROUND(E66*P66,2)</f>
        <v>0</v>
      </c>
      <c r="R66" s="180" t="s">
        <v>210</v>
      </c>
      <c r="S66" s="180" t="s">
        <v>119</v>
      </c>
      <c r="T66" s="181" t="s">
        <v>119</v>
      </c>
      <c r="U66" s="157">
        <v>0.55000000000000004</v>
      </c>
      <c r="V66" s="157">
        <f>ROUND(E66*U66,2)</f>
        <v>7.55</v>
      </c>
      <c r="W66" s="157"/>
      <c r="X66" s="157" t="s">
        <v>211</v>
      </c>
      <c r="Y66" s="157" t="s">
        <v>121</v>
      </c>
      <c r="Z66" s="147"/>
      <c r="AA66" s="147"/>
      <c r="AB66" s="147"/>
      <c r="AC66" s="147"/>
      <c r="AD66" s="147"/>
      <c r="AE66" s="147"/>
      <c r="AF66" s="147"/>
      <c r="AG66" s="147" t="s">
        <v>212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">
      <c r="A67" s="175">
        <v>27</v>
      </c>
      <c r="B67" s="176" t="s">
        <v>213</v>
      </c>
      <c r="C67" s="186" t="s">
        <v>214</v>
      </c>
      <c r="D67" s="177" t="s">
        <v>204</v>
      </c>
      <c r="E67" s="178">
        <v>13.73484</v>
      </c>
      <c r="F67" s="179"/>
      <c r="G67" s="180">
        <f>ROUND(E67*F67,2)</f>
        <v>0</v>
      </c>
      <c r="H67" s="179">
        <v>0</v>
      </c>
      <c r="I67" s="180">
        <f>ROUND(E67*H67,2)</f>
        <v>0</v>
      </c>
      <c r="J67" s="179">
        <v>275.5</v>
      </c>
      <c r="K67" s="180">
        <f>ROUND(E67*J67,2)</f>
        <v>3783.95</v>
      </c>
      <c r="L67" s="180">
        <v>21</v>
      </c>
      <c r="M67" s="180">
        <f>G67*(1+L67/100)</f>
        <v>0</v>
      </c>
      <c r="N67" s="178">
        <v>0</v>
      </c>
      <c r="O67" s="178">
        <f>ROUND(E67*N67,2)</f>
        <v>0</v>
      </c>
      <c r="P67" s="178">
        <v>0</v>
      </c>
      <c r="Q67" s="178">
        <f>ROUND(E67*P67,2)</f>
        <v>0</v>
      </c>
      <c r="R67" s="180" t="s">
        <v>210</v>
      </c>
      <c r="S67" s="180" t="s">
        <v>119</v>
      </c>
      <c r="T67" s="181" t="s">
        <v>119</v>
      </c>
      <c r="U67" s="157">
        <v>0.49</v>
      </c>
      <c r="V67" s="157">
        <f>ROUND(E67*U67,2)</f>
        <v>6.73</v>
      </c>
      <c r="W67" s="157"/>
      <c r="X67" s="157" t="s">
        <v>211</v>
      </c>
      <c r="Y67" s="157" t="s">
        <v>121</v>
      </c>
      <c r="Z67" s="147"/>
      <c r="AA67" s="147"/>
      <c r="AB67" s="147"/>
      <c r="AC67" s="147"/>
      <c r="AD67" s="147"/>
      <c r="AE67" s="147"/>
      <c r="AF67" s="147"/>
      <c r="AG67" s="147" t="s">
        <v>212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ht="22.5" outlineLevel="1" x14ac:dyDescent="0.2">
      <c r="A68" s="168">
        <v>28</v>
      </c>
      <c r="B68" s="169" t="s">
        <v>215</v>
      </c>
      <c r="C68" s="184" t="s">
        <v>216</v>
      </c>
      <c r="D68" s="170" t="s">
        <v>204</v>
      </c>
      <c r="E68" s="171">
        <v>13.73484</v>
      </c>
      <c r="F68" s="172"/>
      <c r="G68" s="173">
        <f>ROUND(E68*F68,2)</f>
        <v>0</v>
      </c>
      <c r="H68" s="172">
        <v>0</v>
      </c>
      <c r="I68" s="173">
        <f>ROUND(E68*H68,2)</f>
        <v>0</v>
      </c>
      <c r="J68" s="172">
        <v>203</v>
      </c>
      <c r="K68" s="173">
        <f>ROUND(E68*J68,2)</f>
        <v>2788.17</v>
      </c>
      <c r="L68" s="173">
        <v>21</v>
      </c>
      <c r="M68" s="173">
        <f>G68*(1+L68/100)</f>
        <v>0</v>
      </c>
      <c r="N68" s="171">
        <v>0</v>
      </c>
      <c r="O68" s="171">
        <f>ROUND(E68*N68,2)</f>
        <v>0</v>
      </c>
      <c r="P68" s="171">
        <v>0</v>
      </c>
      <c r="Q68" s="171">
        <f>ROUND(E68*P68,2)</f>
        <v>0</v>
      </c>
      <c r="R68" s="173" t="s">
        <v>217</v>
      </c>
      <c r="S68" s="173" t="s">
        <v>119</v>
      </c>
      <c r="T68" s="174" t="s">
        <v>119</v>
      </c>
      <c r="U68" s="157">
        <v>0.27700000000000002</v>
      </c>
      <c r="V68" s="157">
        <f>ROUND(E68*U68,2)</f>
        <v>3.8</v>
      </c>
      <c r="W68" s="157"/>
      <c r="X68" s="157" t="s">
        <v>211</v>
      </c>
      <c r="Y68" s="157" t="s">
        <v>121</v>
      </c>
      <c r="Z68" s="147"/>
      <c r="AA68" s="147"/>
      <c r="AB68" s="147"/>
      <c r="AC68" s="147"/>
      <c r="AD68" s="147"/>
      <c r="AE68" s="147"/>
      <c r="AF68" s="147"/>
      <c r="AG68" s="147" t="s">
        <v>212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2" x14ac:dyDescent="0.2">
      <c r="A69" s="154"/>
      <c r="B69" s="155"/>
      <c r="C69" s="251" t="s">
        <v>218</v>
      </c>
      <c r="D69" s="252"/>
      <c r="E69" s="252"/>
      <c r="F69" s="252"/>
      <c r="G69" s="252"/>
      <c r="H69" s="157"/>
      <c r="I69" s="157"/>
      <c r="J69" s="157"/>
      <c r="K69" s="157"/>
      <c r="L69" s="157"/>
      <c r="M69" s="157"/>
      <c r="N69" s="156"/>
      <c r="O69" s="156"/>
      <c r="P69" s="156"/>
      <c r="Q69" s="156"/>
      <c r="R69" s="157"/>
      <c r="S69" s="157"/>
      <c r="T69" s="157"/>
      <c r="U69" s="157"/>
      <c r="V69" s="157"/>
      <c r="W69" s="157"/>
      <c r="X69" s="157"/>
      <c r="Y69" s="157"/>
      <c r="Z69" s="147"/>
      <c r="AA69" s="147"/>
      <c r="AB69" s="147"/>
      <c r="AC69" s="147"/>
      <c r="AD69" s="147"/>
      <c r="AE69" s="147"/>
      <c r="AF69" s="147"/>
      <c r="AG69" s="147" t="s">
        <v>134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2" x14ac:dyDescent="0.2">
      <c r="A70" s="154"/>
      <c r="B70" s="155"/>
      <c r="C70" s="249" t="s">
        <v>219</v>
      </c>
      <c r="D70" s="250"/>
      <c r="E70" s="250"/>
      <c r="F70" s="250"/>
      <c r="G70" s="250"/>
      <c r="H70" s="157"/>
      <c r="I70" s="157"/>
      <c r="J70" s="157"/>
      <c r="K70" s="157"/>
      <c r="L70" s="157"/>
      <c r="M70" s="157"/>
      <c r="N70" s="156"/>
      <c r="O70" s="156"/>
      <c r="P70" s="156"/>
      <c r="Q70" s="156"/>
      <c r="R70" s="157"/>
      <c r="S70" s="157"/>
      <c r="T70" s="157"/>
      <c r="U70" s="157"/>
      <c r="V70" s="157"/>
      <c r="W70" s="157"/>
      <c r="X70" s="157"/>
      <c r="Y70" s="157"/>
      <c r="Z70" s="147"/>
      <c r="AA70" s="147"/>
      <c r="AB70" s="147"/>
      <c r="AC70" s="147"/>
      <c r="AD70" s="147"/>
      <c r="AE70" s="147"/>
      <c r="AF70" s="147"/>
      <c r="AG70" s="147" t="s">
        <v>135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3" x14ac:dyDescent="0.2">
      <c r="A71" s="154"/>
      <c r="B71" s="155"/>
      <c r="C71" s="249" t="s">
        <v>220</v>
      </c>
      <c r="D71" s="250"/>
      <c r="E71" s="250"/>
      <c r="F71" s="250"/>
      <c r="G71" s="250"/>
      <c r="H71" s="157"/>
      <c r="I71" s="157"/>
      <c r="J71" s="157"/>
      <c r="K71" s="157"/>
      <c r="L71" s="157"/>
      <c r="M71" s="157"/>
      <c r="N71" s="156"/>
      <c r="O71" s="156"/>
      <c r="P71" s="156"/>
      <c r="Q71" s="156"/>
      <c r="R71" s="157"/>
      <c r="S71" s="157"/>
      <c r="T71" s="157"/>
      <c r="U71" s="157"/>
      <c r="V71" s="157"/>
      <c r="W71" s="157"/>
      <c r="X71" s="157"/>
      <c r="Y71" s="157"/>
      <c r="Z71" s="147"/>
      <c r="AA71" s="147"/>
      <c r="AB71" s="147"/>
      <c r="AC71" s="147"/>
      <c r="AD71" s="147"/>
      <c r="AE71" s="147"/>
      <c r="AF71" s="147"/>
      <c r="AG71" s="147" t="s">
        <v>135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ht="22.5" outlineLevel="3" x14ac:dyDescent="0.2">
      <c r="A72" s="154"/>
      <c r="B72" s="155"/>
      <c r="C72" s="249" t="s">
        <v>221</v>
      </c>
      <c r="D72" s="250"/>
      <c r="E72" s="250"/>
      <c r="F72" s="250"/>
      <c r="G72" s="250"/>
      <c r="H72" s="157"/>
      <c r="I72" s="157"/>
      <c r="J72" s="157"/>
      <c r="K72" s="157"/>
      <c r="L72" s="157"/>
      <c r="M72" s="157"/>
      <c r="N72" s="156"/>
      <c r="O72" s="156"/>
      <c r="P72" s="156"/>
      <c r="Q72" s="156"/>
      <c r="R72" s="157"/>
      <c r="S72" s="157"/>
      <c r="T72" s="157"/>
      <c r="U72" s="157"/>
      <c r="V72" s="157"/>
      <c r="W72" s="157"/>
      <c r="X72" s="157"/>
      <c r="Y72" s="157"/>
      <c r="Z72" s="147"/>
      <c r="AA72" s="147"/>
      <c r="AB72" s="147"/>
      <c r="AC72" s="147"/>
      <c r="AD72" s="147"/>
      <c r="AE72" s="147"/>
      <c r="AF72" s="147"/>
      <c r="AG72" s="147" t="s">
        <v>135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82" t="str">
        <f>C72</f>
        <v>- při vodorovné dopravě po vodě : vyložení na hromady na suchu nebo na přeložení na dopravní prostředek na suchu do 15 m vodorovně a současně do 4 m svisle,</v>
      </c>
      <c r="BB72" s="147"/>
      <c r="BC72" s="147"/>
      <c r="BD72" s="147"/>
      <c r="BE72" s="147"/>
      <c r="BF72" s="147"/>
      <c r="BG72" s="147"/>
      <c r="BH72" s="147"/>
    </row>
    <row r="73" spans="1:60" outlineLevel="3" x14ac:dyDescent="0.2">
      <c r="A73" s="154"/>
      <c r="B73" s="155"/>
      <c r="C73" s="249" t="s">
        <v>222</v>
      </c>
      <c r="D73" s="250"/>
      <c r="E73" s="250"/>
      <c r="F73" s="250"/>
      <c r="G73" s="250"/>
      <c r="H73" s="157"/>
      <c r="I73" s="157"/>
      <c r="J73" s="157"/>
      <c r="K73" s="157"/>
      <c r="L73" s="157"/>
      <c r="M73" s="157"/>
      <c r="N73" s="156"/>
      <c r="O73" s="156"/>
      <c r="P73" s="156"/>
      <c r="Q73" s="156"/>
      <c r="R73" s="157"/>
      <c r="S73" s="157"/>
      <c r="T73" s="157"/>
      <c r="U73" s="157"/>
      <c r="V73" s="157"/>
      <c r="W73" s="157"/>
      <c r="X73" s="157"/>
      <c r="Y73" s="157"/>
      <c r="Z73" s="147"/>
      <c r="AA73" s="147"/>
      <c r="AB73" s="147"/>
      <c r="AC73" s="147"/>
      <c r="AD73" s="147"/>
      <c r="AE73" s="147"/>
      <c r="AF73" s="147"/>
      <c r="AG73" s="147" t="s">
        <v>135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 x14ac:dyDescent="0.2">
      <c r="A74" s="175">
        <v>29</v>
      </c>
      <c r="B74" s="176" t="s">
        <v>223</v>
      </c>
      <c r="C74" s="186" t="s">
        <v>224</v>
      </c>
      <c r="D74" s="177" t="s">
        <v>204</v>
      </c>
      <c r="E74" s="178">
        <v>7.8924399999999997</v>
      </c>
      <c r="F74" s="179"/>
      <c r="G74" s="180">
        <f>ROUND(E74*F74,2)</f>
        <v>0</v>
      </c>
      <c r="H74" s="179">
        <v>0</v>
      </c>
      <c r="I74" s="180">
        <f>ROUND(E74*H74,2)</f>
        <v>0</v>
      </c>
      <c r="J74" s="179">
        <v>5735</v>
      </c>
      <c r="K74" s="180">
        <f>ROUND(E74*J74,2)</f>
        <v>45263.14</v>
      </c>
      <c r="L74" s="180">
        <v>21</v>
      </c>
      <c r="M74" s="180">
        <f>G74*(1+L74/100)</f>
        <v>0</v>
      </c>
      <c r="N74" s="178">
        <v>0</v>
      </c>
      <c r="O74" s="178">
        <f>ROUND(E74*N74,2)</f>
        <v>0</v>
      </c>
      <c r="P74" s="178">
        <v>0</v>
      </c>
      <c r="Q74" s="178">
        <f>ROUND(E74*P74,2)</f>
        <v>0</v>
      </c>
      <c r="R74" s="180" t="s">
        <v>210</v>
      </c>
      <c r="S74" s="180" t="s">
        <v>119</v>
      </c>
      <c r="T74" s="181" t="s">
        <v>119</v>
      </c>
      <c r="U74" s="157">
        <v>0</v>
      </c>
      <c r="V74" s="157">
        <f>ROUND(E74*U74,2)</f>
        <v>0</v>
      </c>
      <c r="W74" s="157"/>
      <c r="X74" s="157" t="s">
        <v>128</v>
      </c>
      <c r="Y74" s="157" t="s">
        <v>121</v>
      </c>
      <c r="Z74" s="147"/>
      <c r="AA74" s="147"/>
      <c r="AB74" s="147"/>
      <c r="AC74" s="147"/>
      <c r="AD74" s="147"/>
      <c r="AE74" s="147"/>
      <c r="AF74" s="147"/>
      <c r="AG74" s="147" t="s">
        <v>129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 x14ac:dyDescent="0.2">
      <c r="A75" s="168">
        <v>30</v>
      </c>
      <c r="B75" s="169" t="s">
        <v>225</v>
      </c>
      <c r="C75" s="184" t="s">
        <v>226</v>
      </c>
      <c r="D75" s="170" t="s">
        <v>204</v>
      </c>
      <c r="E75" s="171">
        <v>5.8449999999999998</v>
      </c>
      <c r="F75" s="172"/>
      <c r="G75" s="173">
        <f>ROUND(E75*F75,2)</f>
        <v>0</v>
      </c>
      <c r="H75" s="172">
        <v>0</v>
      </c>
      <c r="I75" s="173">
        <f>ROUND(E75*H75,2)</f>
        <v>0</v>
      </c>
      <c r="J75" s="172">
        <v>1500</v>
      </c>
      <c r="K75" s="173">
        <f>ROUND(E75*J75,2)</f>
        <v>8767.5</v>
      </c>
      <c r="L75" s="173">
        <v>21</v>
      </c>
      <c r="M75" s="173">
        <f>G75*(1+L75/100)</f>
        <v>0</v>
      </c>
      <c r="N75" s="171">
        <v>0</v>
      </c>
      <c r="O75" s="171">
        <f>ROUND(E75*N75,2)</f>
        <v>0</v>
      </c>
      <c r="P75" s="171">
        <v>0</v>
      </c>
      <c r="Q75" s="171">
        <f>ROUND(E75*P75,2)</f>
        <v>0</v>
      </c>
      <c r="R75" s="173" t="s">
        <v>210</v>
      </c>
      <c r="S75" s="173" t="s">
        <v>119</v>
      </c>
      <c r="T75" s="174" t="s">
        <v>119</v>
      </c>
      <c r="U75" s="157">
        <v>0</v>
      </c>
      <c r="V75" s="157">
        <f>ROUND(E75*U75,2)</f>
        <v>0</v>
      </c>
      <c r="W75" s="157"/>
      <c r="X75" s="157" t="s">
        <v>128</v>
      </c>
      <c r="Y75" s="157" t="s">
        <v>121</v>
      </c>
      <c r="Z75" s="147"/>
      <c r="AA75" s="147"/>
      <c r="AB75" s="147"/>
      <c r="AC75" s="147"/>
      <c r="AD75" s="147"/>
      <c r="AE75" s="147"/>
      <c r="AF75" s="147"/>
      <c r="AG75" s="147" t="s">
        <v>129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2" x14ac:dyDescent="0.2">
      <c r="A76" s="154"/>
      <c r="B76" s="155"/>
      <c r="C76" s="247" t="s">
        <v>227</v>
      </c>
      <c r="D76" s="248"/>
      <c r="E76" s="248"/>
      <c r="F76" s="248"/>
      <c r="G76" s="248"/>
      <c r="H76" s="157"/>
      <c r="I76" s="157"/>
      <c r="J76" s="157"/>
      <c r="K76" s="157"/>
      <c r="L76" s="157"/>
      <c r="M76" s="157"/>
      <c r="N76" s="156"/>
      <c r="O76" s="156"/>
      <c r="P76" s="156"/>
      <c r="Q76" s="156"/>
      <c r="R76" s="157"/>
      <c r="S76" s="157"/>
      <c r="T76" s="157"/>
      <c r="U76" s="157"/>
      <c r="V76" s="157"/>
      <c r="W76" s="157"/>
      <c r="X76" s="157"/>
      <c r="Y76" s="157"/>
      <c r="Z76" s="147"/>
      <c r="AA76" s="147"/>
      <c r="AB76" s="147"/>
      <c r="AC76" s="147"/>
      <c r="AD76" s="147"/>
      <c r="AE76" s="147"/>
      <c r="AF76" s="147"/>
      <c r="AG76" s="147" t="s">
        <v>135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x14ac:dyDescent="0.2">
      <c r="A77" s="161" t="s">
        <v>113</v>
      </c>
      <c r="B77" s="162" t="s">
        <v>79</v>
      </c>
      <c r="C77" s="183" t="s">
        <v>80</v>
      </c>
      <c r="D77" s="163"/>
      <c r="E77" s="164"/>
      <c r="F77" s="165"/>
      <c r="G77" s="165">
        <f>SUMIF(AG78:AG79,"&lt;&gt;NOR",G78:G79)</f>
        <v>0</v>
      </c>
      <c r="H77" s="165"/>
      <c r="I77" s="165">
        <f>SUM(I78:I79)</f>
        <v>0</v>
      </c>
      <c r="J77" s="165"/>
      <c r="K77" s="165">
        <f>SUM(K78:K79)</f>
        <v>37812.5</v>
      </c>
      <c r="L77" s="165"/>
      <c r="M77" s="165">
        <f>SUM(M78:M79)</f>
        <v>0</v>
      </c>
      <c r="N77" s="164"/>
      <c r="O77" s="164">
        <f>SUM(O78:O79)</f>
        <v>0</v>
      </c>
      <c r="P77" s="164"/>
      <c r="Q77" s="164">
        <f>SUM(Q78:Q79)</f>
        <v>0</v>
      </c>
      <c r="R77" s="165"/>
      <c r="S77" s="165"/>
      <c r="T77" s="166"/>
      <c r="U77" s="160"/>
      <c r="V77" s="160">
        <f>SUM(V78:V79)</f>
        <v>66.02000000000001</v>
      </c>
      <c r="W77" s="160"/>
      <c r="X77" s="160"/>
      <c r="Y77" s="160"/>
      <c r="AG77" t="s">
        <v>114</v>
      </c>
    </row>
    <row r="78" spans="1:60" outlineLevel="1" x14ac:dyDescent="0.2">
      <c r="A78" s="175">
        <v>31</v>
      </c>
      <c r="B78" s="176" t="s">
        <v>228</v>
      </c>
      <c r="C78" s="186" t="s">
        <v>229</v>
      </c>
      <c r="D78" s="177" t="s">
        <v>142</v>
      </c>
      <c r="E78" s="178">
        <v>125</v>
      </c>
      <c r="F78" s="179"/>
      <c r="G78" s="180">
        <f>ROUND(E78*F78,2)</f>
        <v>0</v>
      </c>
      <c r="H78" s="179">
        <v>0</v>
      </c>
      <c r="I78" s="180">
        <f>ROUND(E78*H78,2)</f>
        <v>0</v>
      </c>
      <c r="J78" s="179">
        <v>201.5</v>
      </c>
      <c r="K78" s="180">
        <f>ROUND(E78*J78,2)</f>
        <v>25187.5</v>
      </c>
      <c r="L78" s="180">
        <v>21</v>
      </c>
      <c r="M78" s="180">
        <f>G78*(1+L78/100)</f>
        <v>0</v>
      </c>
      <c r="N78" s="178">
        <v>0</v>
      </c>
      <c r="O78" s="178">
        <f>ROUND(E78*N78,2)</f>
        <v>0</v>
      </c>
      <c r="P78" s="178">
        <v>0</v>
      </c>
      <c r="Q78" s="178">
        <f>ROUND(E78*P78,2)</f>
        <v>0</v>
      </c>
      <c r="R78" s="180" t="s">
        <v>79</v>
      </c>
      <c r="S78" s="180" t="s">
        <v>119</v>
      </c>
      <c r="T78" s="181" t="s">
        <v>119</v>
      </c>
      <c r="U78" s="157">
        <v>0.35216999999999998</v>
      </c>
      <c r="V78" s="157">
        <f>ROUND(E78*U78,2)</f>
        <v>44.02</v>
      </c>
      <c r="W78" s="157"/>
      <c r="X78" s="157" t="s">
        <v>128</v>
      </c>
      <c r="Y78" s="157" t="s">
        <v>121</v>
      </c>
      <c r="Z78" s="147"/>
      <c r="AA78" s="147"/>
      <c r="AB78" s="147"/>
      <c r="AC78" s="147"/>
      <c r="AD78" s="147"/>
      <c r="AE78" s="147"/>
      <c r="AF78" s="147"/>
      <c r="AG78" s="147" t="s">
        <v>129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 x14ac:dyDescent="0.2">
      <c r="A79" s="175">
        <v>32</v>
      </c>
      <c r="B79" s="176" t="s">
        <v>230</v>
      </c>
      <c r="C79" s="186" t="s">
        <v>231</v>
      </c>
      <c r="D79" s="177" t="s">
        <v>132</v>
      </c>
      <c r="E79" s="178">
        <v>125</v>
      </c>
      <c r="F79" s="179"/>
      <c r="G79" s="180">
        <f>ROUND(E79*F79,2)</f>
        <v>0</v>
      </c>
      <c r="H79" s="179">
        <v>0</v>
      </c>
      <c r="I79" s="180">
        <f>ROUND(E79*H79,2)</f>
        <v>0</v>
      </c>
      <c r="J79" s="179">
        <v>101</v>
      </c>
      <c r="K79" s="180">
        <f>ROUND(E79*J79,2)</f>
        <v>12625</v>
      </c>
      <c r="L79" s="180">
        <v>21</v>
      </c>
      <c r="M79" s="180">
        <f>G79*(1+L79/100)</f>
        <v>0</v>
      </c>
      <c r="N79" s="178">
        <v>0</v>
      </c>
      <c r="O79" s="178">
        <f>ROUND(E79*N79,2)</f>
        <v>0</v>
      </c>
      <c r="P79" s="178">
        <v>0</v>
      </c>
      <c r="Q79" s="178">
        <f>ROUND(E79*P79,2)</f>
        <v>0</v>
      </c>
      <c r="R79" s="180" t="s">
        <v>79</v>
      </c>
      <c r="S79" s="180" t="s">
        <v>119</v>
      </c>
      <c r="T79" s="181" t="s">
        <v>119</v>
      </c>
      <c r="U79" s="157">
        <v>0.17599999999999999</v>
      </c>
      <c r="V79" s="157">
        <f>ROUND(E79*U79,2)</f>
        <v>22</v>
      </c>
      <c r="W79" s="157"/>
      <c r="X79" s="157" t="s">
        <v>128</v>
      </c>
      <c r="Y79" s="157" t="s">
        <v>121</v>
      </c>
      <c r="Z79" s="147"/>
      <c r="AA79" s="147"/>
      <c r="AB79" s="147"/>
      <c r="AC79" s="147"/>
      <c r="AD79" s="147"/>
      <c r="AE79" s="147"/>
      <c r="AF79" s="147"/>
      <c r="AG79" s="147" t="s">
        <v>129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x14ac:dyDescent="0.2">
      <c r="A80" s="161" t="s">
        <v>113</v>
      </c>
      <c r="B80" s="162" t="s">
        <v>85</v>
      </c>
      <c r="C80" s="183" t="s">
        <v>28</v>
      </c>
      <c r="D80" s="163"/>
      <c r="E80" s="164"/>
      <c r="F80" s="165"/>
      <c r="G80" s="165">
        <f>SUMIF(AG81:AG88,"&lt;&gt;NOR",G81:G88)</f>
        <v>0</v>
      </c>
      <c r="H80" s="165"/>
      <c r="I80" s="165">
        <f>SUM(I81:I88)</f>
        <v>0</v>
      </c>
      <c r="J80" s="165"/>
      <c r="K80" s="165">
        <f>SUM(K81:K88)</f>
        <v>84849.23</v>
      </c>
      <c r="L80" s="165"/>
      <c r="M80" s="165">
        <f>SUM(M81:M88)</f>
        <v>0</v>
      </c>
      <c r="N80" s="164"/>
      <c r="O80" s="164">
        <f>SUM(O81:O88)</f>
        <v>0</v>
      </c>
      <c r="P80" s="164"/>
      <c r="Q80" s="164">
        <f>SUM(Q81:Q88)</f>
        <v>0</v>
      </c>
      <c r="R80" s="165"/>
      <c r="S80" s="165"/>
      <c r="T80" s="166"/>
      <c r="U80" s="160"/>
      <c r="V80" s="160">
        <f>SUM(V81:V88)</f>
        <v>0</v>
      </c>
      <c r="W80" s="160"/>
      <c r="X80" s="160"/>
      <c r="Y80" s="160"/>
      <c r="AG80" t="s">
        <v>114</v>
      </c>
    </row>
    <row r="81" spans="1:60" outlineLevel="1" x14ac:dyDescent="0.2">
      <c r="A81" s="168">
        <v>33</v>
      </c>
      <c r="B81" s="169" t="s">
        <v>232</v>
      </c>
      <c r="C81" s="184" t="s">
        <v>233</v>
      </c>
      <c r="D81" s="170" t="s">
        <v>234</v>
      </c>
      <c r="E81" s="171">
        <v>1</v>
      </c>
      <c r="F81" s="172"/>
      <c r="G81" s="173">
        <f>ROUND(E81*F81,2)</f>
        <v>0</v>
      </c>
      <c r="H81" s="172">
        <v>0</v>
      </c>
      <c r="I81" s="173">
        <f>ROUND(E81*H81,2)</f>
        <v>0</v>
      </c>
      <c r="J81" s="172">
        <v>26173.57</v>
      </c>
      <c r="K81" s="173">
        <f>ROUND(E81*J81,2)</f>
        <v>26173.57</v>
      </c>
      <c r="L81" s="173">
        <v>21</v>
      </c>
      <c r="M81" s="173">
        <f>G81*(1+L81/100)</f>
        <v>0</v>
      </c>
      <c r="N81" s="171">
        <v>0</v>
      </c>
      <c r="O81" s="171">
        <f>ROUND(E81*N81,2)</f>
        <v>0</v>
      </c>
      <c r="P81" s="171">
        <v>0</v>
      </c>
      <c r="Q81" s="171">
        <f>ROUND(E81*P81,2)</f>
        <v>0</v>
      </c>
      <c r="R81" s="173"/>
      <c r="S81" s="173" t="s">
        <v>119</v>
      </c>
      <c r="T81" s="174" t="s">
        <v>168</v>
      </c>
      <c r="U81" s="157">
        <v>0</v>
      </c>
      <c r="V81" s="157">
        <f>ROUND(E81*U81,2)</f>
        <v>0</v>
      </c>
      <c r="W81" s="157"/>
      <c r="X81" s="157" t="s">
        <v>235</v>
      </c>
      <c r="Y81" s="157" t="s">
        <v>121</v>
      </c>
      <c r="Z81" s="147"/>
      <c r="AA81" s="147"/>
      <c r="AB81" s="147"/>
      <c r="AC81" s="147"/>
      <c r="AD81" s="147"/>
      <c r="AE81" s="147"/>
      <c r="AF81" s="147"/>
      <c r="AG81" s="147" t="s">
        <v>236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2" x14ac:dyDescent="0.2">
      <c r="A82" s="154"/>
      <c r="B82" s="155"/>
      <c r="C82" s="247" t="s">
        <v>237</v>
      </c>
      <c r="D82" s="248"/>
      <c r="E82" s="248"/>
      <c r="F82" s="248"/>
      <c r="G82" s="248"/>
      <c r="H82" s="157"/>
      <c r="I82" s="157"/>
      <c r="J82" s="157"/>
      <c r="K82" s="157"/>
      <c r="L82" s="157"/>
      <c r="M82" s="157"/>
      <c r="N82" s="156"/>
      <c r="O82" s="156"/>
      <c r="P82" s="156"/>
      <c r="Q82" s="156"/>
      <c r="R82" s="157"/>
      <c r="S82" s="157"/>
      <c r="T82" s="157"/>
      <c r="U82" s="157"/>
      <c r="V82" s="157"/>
      <c r="W82" s="157"/>
      <c r="X82" s="157"/>
      <c r="Y82" s="157"/>
      <c r="Z82" s="147"/>
      <c r="AA82" s="147"/>
      <c r="AB82" s="147"/>
      <c r="AC82" s="147"/>
      <c r="AD82" s="147"/>
      <c r="AE82" s="147"/>
      <c r="AF82" s="147"/>
      <c r="AG82" s="147" t="s">
        <v>135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 x14ac:dyDescent="0.2">
      <c r="A83" s="168">
        <v>34</v>
      </c>
      <c r="B83" s="169" t="s">
        <v>238</v>
      </c>
      <c r="C83" s="184" t="s">
        <v>239</v>
      </c>
      <c r="D83" s="170" t="s">
        <v>234</v>
      </c>
      <c r="E83" s="171">
        <v>1</v>
      </c>
      <c r="F83" s="172"/>
      <c r="G83" s="173">
        <f>ROUND(E83*F83,2)</f>
        <v>0</v>
      </c>
      <c r="H83" s="172">
        <v>0</v>
      </c>
      <c r="I83" s="173">
        <f>ROUND(E83*H83,2)</f>
        <v>0</v>
      </c>
      <c r="J83" s="172">
        <v>2256.7600000000002</v>
      </c>
      <c r="K83" s="173">
        <f>ROUND(E83*J83,2)</f>
        <v>2256.7600000000002</v>
      </c>
      <c r="L83" s="173">
        <v>21</v>
      </c>
      <c r="M83" s="173">
        <f>G83*(1+L83/100)</f>
        <v>0</v>
      </c>
      <c r="N83" s="171">
        <v>0</v>
      </c>
      <c r="O83" s="171">
        <f>ROUND(E83*N83,2)</f>
        <v>0</v>
      </c>
      <c r="P83" s="171">
        <v>0</v>
      </c>
      <c r="Q83" s="171">
        <f>ROUND(E83*P83,2)</f>
        <v>0</v>
      </c>
      <c r="R83" s="173"/>
      <c r="S83" s="173" t="s">
        <v>119</v>
      </c>
      <c r="T83" s="174" t="s">
        <v>168</v>
      </c>
      <c r="U83" s="157">
        <v>0</v>
      </c>
      <c r="V83" s="157">
        <f>ROUND(E83*U83,2)</f>
        <v>0</v>
      </c>
      <c r="W83" s="157"/>
      <c r="X83" s="157" t="s">
        <v>235</v>
      </c>
      <c r="Y83" s="157" t="s">
        <v>121</v>
      </c>
      <c r="Z83" s="147"/>
      <c r="AA83" s="147"/>
      <c r="AB83" s="147"/>
      <c r="AC83" s="147"/>
      <c r="AD83" s="147"/>
      <c r="AE83" s="147"/>
      <c r="AF83" s="147"/>
      <c r="AG83" s="147" t="s">
        <v>240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2" x14ac:dyDescent="0.2">
      <c r="A84" s="154"/>
      <c r="B84" s="155"/>
      <c r="C84" s="247" t="s">
        <v>241</v>
      </c>
      <c r="D84" s="248"/>
      <c r="E84" s="248"/>
      <c r="F84" s="248"/>
      <c r="G84" s="248"/>
      <c r="H84" s="157"/>
      <c r="I84" s="157"/>
      <c r="J84" s="157"/>
      <c r="K84" s="157"/>
      <c r="L84" s="157"/>
      <c r="M84" s="157"/>
      <c r="N84" s="156"/>
      <c r="O84" s="156"/>
      <c r="P84" s="156"/>
      <c r="Q84" s="156"/>
      <c r="R84" s="157"/>
      <c r="S84" s="157"/>
      <c r="T84" s="157"/>
      <c r="U84" s="157"/>
      <c r="V84" s="157"/>
      <c r="W84" s="157"/>
      <c r="X84" s="157"/>
      <c r="Y84" s="157"/>
      <c r="Z84" s="147"/>
      <c r="AA84" s="147"/>
      <c r="AB84" s="147"/>
      <c r="AC84" s="147"/>
      <c r="AD84" s="147"/>
      <c r="AE84" s="147"/>
      <c r="AF84" s="147"/>
      <c r="AG84" s="147" t="s">
        <v>135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">
      <c r="A85" s="168">
        <v>35</v>
      </c>
      <c r="B85" s="169" t="s">
        <v>242</v>
      </c>
      <c r="C85" s="184" t="s">
        <v>243</v>
      </c>
      <c r="D85" s="170" t="s">
        <v>234</v>
      </c>
      <c r="E85" s="171">
        <v>1</v>
      </c>
      <c r="F85" s="172"/>
      <c r="G85" s="173">
        <f>ROUND(E85*F85,2)</f>
        <v>0</v>
      </c>
      <c r="H85" s="172">
        <v>0</v>
      </c>
      <c r="I85" s="173">
        <f>ROUND(E85*H85,2)</f>
        <v>0</v>
      </c>
      <c r="J85" s="172">
        <v>33851.339999999997</v>
      </c>
      <c r="K85" s="173">
        <f>ROUND(E85*J85,2)</f>
        <v>33851.339999999997</v>
      </c>
      <c r="L85" s="173">
        <v>21</v>
      </c>
      <c r="M85" s="173">
        <f>G85*(1+L85/100)</f>
        <v>0</v>
      </c>
      <c r="N85" s="171">
        <v>0</v>
      </c>
      <c r="O85" s="171">
        <f>ROUND(E85*N85,2)</f>
        <v>0</v>
      </c>
      <c r="P85" s="171">
        <v>0</v>
      </c>
      <c r="Q85" s="171">
        <f>ROUND(E85*P85,2)</f>
        <v>0</v>
      </c>
      <c r="R85" s="173"/>
      <c r="S85" s="173" t="s">
        <v>119</v>
      </c>
      <c r="T85" s="174" t="s">
        <v>168</v>
      </c>
      <c r="U85" s="157">
        <v>0</v>
      </c>
      <c r="V85" s="157">
        <f>ROUND(E85*U85,2)</f>
        <v>0</v>
      </c>
      <c r="W85" s="157"/>
      <c r="X85" s="157" t="s">
        <v>235</v>
      </c>
      <c r="Y85" s="157" t="s">
        <v>121</v>
      </c>
      <c r="Z85" s="147"/>
      <c r="AA85" s="147"/>
      <c r="AB85" s="147"/>
      <c r="AC85" s="147"/>
      <c r="AD85" s="147"/>
      <c r="AE85" s="147"/>
      <c r="AF85" s="147"/>
      <c r="AG85" s="147" t="s">
        <v>240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ht="33.75" outlineLevel="2" x14ac:dyDescent="0.2">
      <c r="A86" s="154"/>
      <c r="B86" s="155"/>
      <c r="C86" s="247" t="s">
        <v>244</v>
      </c>
      <c r="D86" s="248"/>
      <c r="E86" s="248"/>
      <c r="F86" s="248"/>
      <c r="G86" s="248"/>
      <c r="H86" s="157"/>
      <c r="I86" s="157"/>
      <c r="J86" s="157"/>
      <c r="K86" s="157"/>
      <c r="L86" s="157"/>
      <c r="M86" s="157"/>
      <c r="N86" s="156"/>
      <c r="O86" s="156"/>
      <c r="P86" s="156"/>
      <c r="Q86" s="156"/>
      <c r="R86" s="157"/>
      <c r="S86" s="157"/>
      <c r="T86" s="157"/>
      <c r="U86" s="157"/>
      <c r="V86" s="157"/>
      <c r="W86" s="157"/>
      <c r="X86" s="157"/>
      <c r="Y86" s="157"/>
      <c r="Z86" s="147"/>
      <c r="AA86" s="147"/>
      <c r="AB86" s="147"/>
      <c r="AC86" s="147"/>
      <c r="AD86" s="147"/>
      <c r="AE86" s="147"/>
      <c r="AF86" s="147"/>
      <c r="AG86" s="147" t="s">
        <v>135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82" t="str">
        <f>C86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68">
        <v>36</v>
      </c>
      <c r="B87" s="169" t="s">
        <v>245</v>
      </c>
      <c r="C87" s="184" t="s">
        <v>246</v>
      </c>
      <c r="D87" s="170" t="s">
        <v>234</v>
      </c>
      <c r="E87" s="171">
        <v>1</v>
      </c>
      <c r="F87" s="172"/>
      <c r="G87" s="173">
        <f>ROUND(E87*F87,2)</f>
        <v>0</v>
      </c>
      <c r="H87" s="172">
        <v>0</v>
      </c>
      <c r="I87" s="173">
        <f>ROUND(E87*H87,2)</f>
        <v>0</v>
      </c>
      <c r="J87" s="172">
        <v>22567.56</v>
      </c>
      <c r="K87" s="173">
        <f>ROUND(E87*J87,2)</f>
        <v>22567.56</v>
      </c>
      <c r="L87" s="173">
        <v>21</v>
      </c>
      <c r="M87" s="173">
        <f>G87*(1+L87/100)</f>
        <v>0</v>
      </c>
      <c r="N87" s="171">
        <v>0</v>
      </c>
      <c r="O87" s="171">
        <f>ROUND(E87*N87,2)</f>
        <v>0</v>
      </c>
      <c r="P87" s="171">
        <v>0</v>
      </c>
      <c r="Q87" s="171">
        <f>ROUND(E87*P87,2)</f>
        <v>0</v>
      </c>
      <c r="R87" s="173"/>
      <c r="S87" s="173" t="s">
        <v>119</v>
      </c>
      <c r="T87" s="174" t="s">
        <v>168</v>
      </c>
      <c r="U87" s="157">
        <v>0</v>
      </c>
      <c r="V87" s="157">
        <f>ROUND(E87*U87,2)</f>
        <v>0</v>
      </c>
      <c r="W87" s="157"/>
      <c r="X87" s="157" t="s">
        <v>235</v>
      </c>
      <c r="Y87" s="157" t="s">
        <v>121</v>
      </c>
      <c r="Z87" s="147"/>
      <c r="AA87" s="147"/>
      <c r="AB87" s="147"/>
      <c r="AC87" s="147"/>
      <c r="AD87" s="147"/>
      <c r="AE87" s="147"/>
      <c r="AF87" s="147"/>
      <c r="AG87" s="147" t="s">
        <v>240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ht="22.5" outlineLevel="2" x14ac:dyDescent="0.2">
      <c r="A88" s="154"/>
      <c r="B88" s="155"/>
      <c r="C88" s="247" t="s">
        <v>247</v>
      </c>
      <c r="D88" s="248"/>
      <c r="E88" s="248"/>
      <c r="F88" s="248"/>
      <c r="G88" s="248"/>
      <c r="H88" s="157"/>
      <c r="I88" s="157"/>
      <c r="J88" s="157"/>
      <c r="K88" s="157"/>
      <c r="L88" s="157"/>
      <c r="M88" s="157"/>
      <c r="N88" s="156"/>
      <c r="O88" s="156"/>
      <c r="P88" s="156"/>
      <c r="Q88" s="156"/>
      <c r="R88" s="157"/>
      <c r="S88" s="157"/>
      <c r="T88" s="157"/>
      <c r="U88" s="157"/>
      <c r="V88" s="157"/>
      <c r="W88" s="157"/>
      <c r="X88" s="157"/>
      <c r="Y88" s="157"/>
      <c r="Z88" s="147"/>
      <c r="AA88" s="147"/>
      <c r="AB88" s="147"/>
      <c r="AC88" s="147"/>
      <c r="AD88" s="147"/>
      <c r="AE88" s="147"/>
      <c r="AF88" s="147"/>
      <c r="AG88" s="147" t="s">
        <v>135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82" t="str">
        <f>C88</f>
        <v>Náklady zhotovitele, související s prováděním zkoušek a revizí předepsaných technickými normami nebo objednatelem a které jsou pro provedení díla nezbytné.</v>
      </c>
      <c r="BB88" s="147"/>
      <c r="BC88" s="147"/>
      <c r="BD88" s="147"/>
      <c r="BE88" s="147"/>
      <c r="BF88" s="147"/>
      <c r="BG88" s="147"/>
      <c r="BH88" s="147"/>
    </row>
    <row r="89" spans="1:60" x14ac:dyDescent="0.2">
      <c r="A89" s="161" t="s">
        <v>113</v>
      </c>
      <c r="B89" s="162" t="s">
        <v>84</v>
      </c>
      <c r="C89" s="183" t="s">
        <v>27</v>
      </c>
      <c r="D89" s="163"/>
      <c r="E89" s="164"/>
      <c r="F89" s="165"/>
      <c r="G89" s="165">
        <f>SUMIF(AG90:AG93,"&lt;&gt;NOR",G90:G93)</f>
        <v>0</v>
      </c>
      <c r="H89" s="165"/>
      <c r="I89" s="165">
        <f>SUM(I90:I93)</f>
        <v>0</v>
      </c>
      <c r="J89" s="165"/>
      <c r="K89" s="165">
        <f>SUM(K90:K93)</f>
        <v>13540.53</v>
      </c>
      <c r="L89" s="165"/>
      <c r="M89" s="165">
        <f>SUM(M90:M93)</f>
        <v>0</v>
      </c>
      <c r="N89" s="164"/>
      <c r="O89" s="164">
        <f>SUM(O90:O93)</f>
        <v>0</v>
      </c>
      <c r="P89" s="164"/>
      <c r="Q89" s="164">
        <f>SUM(Q90:Q93)</f>
        <v>0</v>
      </c>
      <c r="R89" s="165"/>
      <c r="S89" s="165"/>
      <c r="T89" s="166"/>
      <c r="U89" s="160"/>
      <c r="V89" s="160">
        <f>SUM(V90:V93)</f>
        <v>0</v>
      </c>
      <c r="W89" s="160"/>
      <c r="X89" s="160"/>
      <c r="Y89" s="160"/>
      <c r="AG89" t="s">
        <v>114</v>
      </c>
    </row>
    <row r="90" spans="1:60" outlineLevel="1" x14ac:dyDescent="0.2">
      <c r="A90" s="168">
        <v>37</v>
      </c>
      <c r="B90" s="169" t="s">
        <v>248</v>
      </c>
      <c r="C90" s="184" t="s">
        <v>249</v>
      </c>
      <c r="D90" s="170" t="s">
        <v>234</v>
      </c>
      <c r="E90" s="171">
        <v>1</v>
      </c>
      <c r="F90" s="172"/>
      <c r="G90" s="173">
        <f>ROUND(E90*F90,2)</f>
        <v>0</v>
      </c>
      <c r="H90" s="172">
        <v>0</v>
      </c>
      <c r="I90" s="173">
        <f>ROUND(E90*H90,2)</f>
        <v>0</v>
      </c>
      <c r="J90" s="172">
        <v>9027.02</v>
      </c>
      <c r="K90" s="173">
        <f>ROUND(E90*J90,2)</f>
        <v>9027.02</v>
      </c>
      <c r="L90" s="173">
        <v>21</v>
      </c>
      <c r="M90" s="173">
        <f>G90*(1+L90/100)</f>
        <v>0</v>
      </c>
      <c r="N90" s="171">
        <v>0</v>
      </c>
      <c r="O90" s="171">
        <f>ROUND(E90*N90,2)</f>
        <v>0</v>
      </c>
      <c r="P90" s="171">
        <v>0</v>
      </c>
      <c r="Q90" s="171">
        <f>ROUND(E90*P90,2)</f>
        <v>0</v>
      </c>
      <c r="R90" s="173"/>
      <c r="S90" s="173" t="s">
        <v>119</v>
      </c>
      <c r="T90" s="174" t="s">
        <v>168</v>
      </c>
      <c r="U90" s="157">
        <v>0</v>
      </c>
      <c r="V90" s="157">
        <f>ROUND(E90*U90,2)</f>
        <v>0</v>
      </c>
      <c r="W90" s="157"/>
      <c r="X90" s="157" t="s">
        <v>235</v>
      </c>
      <c r="Y90" s="157" t="s">
        <v>121</v>
      </c>
      <c r="Z90" s="147"/>
      <c r="AA90" s="147"/>
      <c r="AB90" s="147"/>
      <c r="AC90" s="147"/>
      <c r="AD90" s="147"/>
      <c r="AE90" s="147"/>
      <c r="AF90" s="147"/>
      <c r="AG90" s="147" t="s">
        <v>240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ht="33.75" outlineLevel="2" x14ac:dyDescent="0.2">
      <c r="A91" s="154"/>
      <c r="B91" s="155"/>
      <c r="C91" s="247" t="s">
        <v>250</v>
      </c>
      <c r="D91" s="248"/>
      <c r="E91" s="248"/>
      <c r="F91" s="248"/>
      <c r="G91" s="248"/>
      <c r="H91" s="157"/>
      <c r="I91" s="157"/>
      <c r="J91" s="157"/>
      <c r="K91" s="157"/>
      <c r="L91" s="157"/>
      <c r="M91" s="157"/>
      <c r="N91" s="156"/>
      <c r="O91" s="156"/>
      <c r="P91" s="156"/>
      <c r="Q91" s="156"/>
      <c r="R91" s="157"/>
      <c r="S91" s="157"/>
      <c r="T91" s="157"/>
      <c r="U91" s="157"/>
      <c r="V91" s="157"/>
      <c r="W91" s="157"/>
      <c r="X91" s="157"/>
      <c r="Y91" s="157"/>
      <c r="Z91" s="147"/>
      <c r="AA91" s="147"/>
      <c r="AB91" s="147"/>
      <c r="AC91" s="147"/>
      <c r="AD91" s="147"/>
      <c r="AE91" s="147"/>
      <c r="AF91" s="147"/>
      <c r="AG91" s="147" t="s">
        <v>135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82" t="str">
        <f>C91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91" s="147"/>
      <c r="BC91" s="147"/>
      <c r="BD91" s="147"/>
      <c r="BE91" s="147"/>
      <c r="BF91" s="147"/>
      <c r="BG91" s="147"/>
      <c r="BH91" s="147"/>
    </row>
    <row r="92" spans="1:60" outlineLevel="1" x14ac:dyDescent="0.2">
      <c r="A92" s="168">
        <v>38</v>
      </c>
      <c r="B92" s="169" t="s">
        <v>251</v>
      </c>
      <c r="C92" s="184" t="s">
        <v>252</v>
      </c>
      <c r="D92" s="170" t="s">
        <v>234</v>
      </c>
      <c r="E92" s="171">
        <v>1</v>
      </c>
      <c r="F92" s="172"/>
      <c r="G92" s="173">
        <f>ROUND(E92*F92,2)</f>
        <v>0</v>
      </c>
      <c r="H92" s="172">
        <v>0</v>
      </c>
      <c r="I92" s="173">
        <f>ROUND(E92*H92,2)</f>
        <v>0</v>
      </c>
      <c r="J92" s="172">
        <v>4513.51</v>
      </c>
      <c r="K92" s="173">
        <f>ROUND(E92*J92,2)</f>
        <v>4513.51</v>
      </c>
      <c r="L92" s="173">
        <v>21</v>
      </c>
      <c r="M92" s="173">
        <f>G92*(1+L92/100)</f>
        <v>0</v>
      </c>
      <c r="N92" s="171">
        <v>0</v>
      </c>
      <c r="O92" s="171">
        <f>ROUND(E92*N92,2)</f>
        <v>0</v>
      </c>
      <c r="P92" s="171">
        <v>0</v>
      </c>
      <c r="Q92" s="171">
        <f>ROUND(E92*P92,2)</f>
        <v>0</v>
      </c>
      <c r="R92" s="173"/>
      <c r="S92" s="173" t="s">
        <v>119</v>
      </c>
      <c r="T92" s="174" t="s">
        <v>168</v>
      </c>
      <c r="U92" s="157">
        <v>0</v>
      </c>
      <c r="V92" s="157">
        <f>ROUND(E92*U92,2)</f>
        <v>0</v>
      </c>
      <c r="W92" s="157"/>
      <c r="X92" s="157" t="s">
        <v>235</v>
      </c>
      <c r="Y92" s="157" t="s">
        <v>121</v>
      </c>
      <c r="Z92" s="147"/>
      <c r="AA92" s="147"/>
      <c r="AB92" s="147"/>
      <c r="AC92" s="147"/>
      <c r="AD92" s="147"/>
      <c r="AE92" s="147"/>
      <c r="AF92" s="147"/>
      <c r="AG92" s="147" t="s">
        <v>240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ht="22.5" outlineLevel="2" x14ac:dyDescent="0.2">
      <c r="A93" s="154"/>
      <c r="B93" s="155"/>
      <c r="C93" s="247" t="s">
        <v>253</v>
      </c>
      <c r="D93" s="248"/>
      <c r="E93" s="248"/>
      <c r="F93" s="248"/>
      <c r="G93" s="248"/>
      <c r="H93" s="157"/>
      <c r="I93" s="157"/>
      <c r="J93" s="157"/>
      <c r="K93" s="157"/>
      <c r="L93" s="157"/>
      <c r="M93" s="157"/>
      <c r="N93" s="156"/>
      <c r="O93" s="156"/>
      <c r="P93" s="156"/>
      <c r="Q93" s="156"/>
      <c r="R93" s="157"/>
      <c r="S93" s="157"/>
      <c r="T93" s="157"/>
      <c r="U93" s="157"/>
      <c r="V93" s="157"/>
      <c r="W93" s="157"/>
      <c r="X93" s="157"/>
      <c r="Y93" s="157"/>
      <c r="Z93" s="147"/>
      <c r="AA93" s="147"/>
      <c r="AB93" s="147"/>
      <c r="AC93" s="147"/>
      <c r="AD93" s="147"/>
      <c r="AE93" s="147"/>
      <c r="AF93" s="147"/>
      <c r="AG93" s="147" t="s">
        <v>135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82" t="str">
        <f>C93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93" s="147"/>
      <c r="BC93" s="147"/>
      <c r="BD93" s="147"/>
      <c r="BE93" s="147"/>
      <c r="BF93" s="147"/>
      <c r="BG93" s="147"/>
      <c r="BH93" s="147"/>
    </row>
    <row r="94" spans="1:60" x14ac:dyDescent="0.2">
      <c r="A94" s="3"/>
      <c r="B94" s="4"/>
      <c r="C94" s="187"/>
      <c r="D94" s="6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AE94">
        <v>12</v>
      </c>
      <c r="AF94">
        <v>21</v>
      </c>
      <c r="AG94" t="s">
        <v>99</v>
      </c>
    </row>
    <row r="95" spans="1:60" x14ac:dyDescent="0.2">
      <c r="A95" s="150"/>
      <c r="B95" s="151" t="s">
        <v>29</v>
      </c>
      <c r="C95" s="188"/>
      <c r="D95" s="152"/>
      <c r="E95" s="153"/>
      <c r="F95" s="153"/>
      <c r="G95" s="167">
        <f>G8+G20+G24+G31+G36+G48+G51+G54+G62+G65+G77+G80+G89</f>
        <v>0</v>
      </c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AE95">
        <f>SUMIF(L7:L93,AE94,G7:G93)</f>
        <v>0</v>
      </c>
      <c r="AF95">
        <f>SUMIF(L7:L93,AF94,G7:G93)</f>
        <v>0</v>
      </c>
      <c r="AG95" t="s">
        <v>254</v>
      </c>
    </row>
    <row r="96" spans="1:60" x14ac:dyDescent="0.2">
      <c r="C96" s="189"/>
      <c r="D96" s="10"/>
      <c r="AG96" t="s">
        <v>255</v>
      </c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DDZAYr3bkyg66NLGeVNGGJLGYgjb/v2p5Pwa5O+0EHMJaYncDxVtOV7iRQUVLgNSzvVi+tPO6LZQPZSV7xb3xQ==" saltValue="0ol2wndKOSTLegvbZdcknw==" spinCount="100000" sheet="1" formatRows="0"/>
  <mergeCells count="23">
    <mergeCell ref="C15:G15"/>
    <mergeCell ref="A1:G1"/>
    <mergeCell ref="C2:G2"/>
    <mergeCell ref="C3:G3"/>
    <mergeCell ref="C4:G4"/>
    <mergeCell ref="C14:G14"/>
    <mergeCell ref="C82:G82"/>
    <mergeCell ref="C35:G35"/>
    <mergeCell ref="C44:G44"/>
    <mergeCell ref="C47:G47"/>
    <mergeCell ref="C60:G60"/>
    <mergeCell ref="C64:G64"/>
    <mergeCell ref="C69:G69"/>
    <mergeCell ref="C70:G70"/>
    <mergeCell ref="C71:G71"/>
    <mergeCell ref="C72:G72"/>
    <mergeCell ref="C73:G73"/>
    <mergeCell ref="C76:G76"/>
    <mergeCell ref="C84:G84"/>
    <mergeCell ref="C86:G86"/>
    <mergeCell ref="C88:G88"/>
    <mergeCell ref="C91:G91"/>
    <mergeCell ref="C93:G9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SO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SO 01 Pol'!Názvy_tisku</vt:lpstr>
      <vt:lpstr>oadresa</vt:lpstr>
      <vt:lpstr>Stavba!Objednatel</vt:lpstr>
      <vt:lpstr>Stavba!Objekt</vt:lpstr>
      <vt:lpstr>'SO 01 SO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Znakon Sousedovice</dc:creator>
  <cp:lastModifiedBy>Znakon Sousedovice</cp:lastModifiedBy>
  <cp:lastPrinted>2019-03-19T12:27:02Z</cp:lastPrinted>
  <dcterms:created xsi:type="dcterms:W3CDTF">2009-04-08T07:15:50Z</dcterms:created>
  <dcterms:modified xsi:type="dcterms:W3CDTF">2024-05-15T05:31:44Z</dcterms:modified>
</cp:coreProperties>
</file>