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/>
  <bookViews>
    <workbookView xWindow="7935" yWindow="525" windowWidth="18555" windowHeight="16770" activeTab="0"/>
  </bookViews>
  <sheets>
    <sheet name="Rekapitulace stavby" sheetId="1" r:id="rId1"/>
    <sheet name="23023A - OPRAVA FASÁDY RD..." sheetId="2" r:id="rId2"/>
    <sheet name="23023B - OPRAVA PLOTU DO ..." sheetId="3" r:id="rId3"/>
  </sheets>
  <definedNames>
    <definedName name="_xlnm._FilterDatabase" localSheetId="1" hidden="1">'23023A - OPRAVA FASÁDY RD...'!$C$140:$K$349</definedName>
    <definedName name="_xlnm._FilterDatabase" localSheetId="2" hidden="1">'23023B - OPRAVA PLOTU DO ...'!$C$130:$K$173</definedName>
    <definedName name="_xlnm.Print_Area" localSheetId="1">'23023A - OPRAVA FASÁDY RD...'!$C$4:$J$76,'23023A - OPRAVA FASÁDY RD...'!$C$82:$J$120,'23023A - OPRAVA FASÁDY RD...'!$C$126:$K$349</definedName>
    <definedName name="_xlnm.Print_Area" localSheetId="2">'23023B - OPRAVA PLOTU DO ...'!$C$4:$J$76,'23023B - OPRAVA PLOTU DO ...'!$C$82:$J$110,'23023B - OPRAVA PLOTU DO ...'!$C$116:$K$173</definedName>
    <definedName name="_xlnm.Print_Area" localSheetId="0">'Rekapitulace stavby'!$D$4:$AO$76,'Rekapitulace stavby'!$C$82:$AQ$98</definedName>
    <definedName name="_xlnm.Print_Titles" localSheetId="0">'Rekapitulace stavby'!$92:$92</definedName>
    <definedName name="_xlnm.Print_Titles" localSheetId="1">'23023A - OPRAVA FASÁDY RD...'!$140:$140</definedName>
    <definedName name="_xlnm.Print_Titles" localSheetId="2">'23023B - OPRAVA PLOTU DO ...'!$130:$130</definedName>
  </definedNames>
  <calcPr calcId="191029"/>
  <extLst/>
</workbook>
</file>

<file path=xl/sharedStrings.xml><?xml version="1.0" encoding="utf-8"?>
<sst xmlns="http://schemas.openxmlformats.org/spreadsheetml/2006/main" count="3305" uniqueCount="707">
  <si>
    <t>Export Komplet</t>
  </si>
  <si>
    <t/>
  </si>
  <si>
    <t>2.0</t>
  </si>
  <si>
    <t>False</t>
  </si>
  <si>
    <t>{9cd89715-e1a9-4c49-a1af-bfb091353242}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</si>
  <si>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</si>
  <si>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</si>
  <si>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</si>
  <si>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</si>
  <si>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</si>
  <si>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</si>
  <si>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</si>
  <si>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</si>
  <si>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</si>
  <si>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23023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</si>
  <si>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</si>
  <si>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</si>
  <si>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FASÁDY RD FUGNEROVA</t>
  </si>
  <si>
    <t>KSO:</t>
  </si>
  <si>
    <t>CC-CZ:</t>
  </si>
  <si>
    <t>Místo:</t>
  </si>
  <si>
    <t>Kolín, Fugnerova 366</t>
  </si>
  <si>
    <t>Datum:</t>
  </si>
  <si>
    <t>19. 4. 2023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</si>
  <si>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</si>
  <si>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</si>
  <si>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</si>
  <si>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</si>
  <si>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</si>
  <si>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</si>
  <si>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</si>
  <si>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</si>
  <si>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</si>
  <si>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</si>
  <si>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</si>
  <si>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</si>
  <si>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</si>
  <si>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</si>
  <si>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</si>
  <si>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</si>
  <si>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</si>
  <si>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</si>
  <si>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</si>
  <si>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</si>
  <si>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</si>
  <si>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</si>
  <si>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</si>
  <si>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</si>
  <si>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</si>
  <si>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</si>
  <si>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</si>
  <si>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</si>
  <si>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</si>
  <si>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</si>
  <si>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</si>
  <si>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</si>
  <si>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</si>
  <si>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</si>
  <si>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</si>
  <si>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</si>
  <si>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</si>
  <si>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</si>
  <si>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</si>
  <si>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</si>
  <si>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</si>
  <si>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</si>
  <si>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</si>
  <si>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</si>
  <si>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</si>
  <si>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</si>
  <si>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</si>
  <si>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</si>
  <si>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</si>
  <si>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</si>
  <si>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</si>
  <si>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</si>
  <si>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</si>
  <si>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OPRAVA FASÁDY A PLOTU DO ULICE  RD FUGNEROVA</t>
  </si>
  <si>
    <t>STA</t>
  </si>
  <si>
    <t>1</t>
  </si>
  <si>
    <t>{b3989bc2-f1ed-4436-a8e8-282057fc498a}</t>
  </si>
  <si>
    <t>/</t>
  </si>
  <si>
    <t>23023A</t>
  </si>
  <si>
    <t>Soupis</t>
  </si>
  <si>
    <t>2</t>
  </si>
  <si>
    <t>{d4255656-16f9-48a4-84fb-f22ac92bc99c}</t>
  </si>
  <si>
    <t>23023B</t>
  </si>
  <si>
    <t>OPRAVA PLOTU DO ULICE  RD FUGNEROVA</t>
  </si>
  <si>
    <t>{596e5270-142e-47da-855e-d023da8fe33a}</t>
  </si>
  <si>
    <t>KRYCÍ LIST SOUPISU PRACÍ</t>
  </si>
  <si>
    <t>Objekt:</t>
  </si>
  <si>
    <t>23023 - OPRAVA FASÁDY A PLOTU DO ULICE  RD FUGNEROVA</t>
  </si>
  <si>
    <t>Soupis:</t>
  </si>
  <si>
    <t>23023A - OPRAVA FASÁDY RD FUGNEROVA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</si>
  <si>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</si>
  <si>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</si>
  <si>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</si>
  <si>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</si>
  <si>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</si>
  <si>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</si>
  <si>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</si>
  <si>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</si>
  <si>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</si>
  <si>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</si>
  <si>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</si>
  <si>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</si>
  <si>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</si>
  <si>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741 - Elektroinstalace 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</si>
  <si>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</si>
  <si>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</si>
  <si>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</si>
  <si>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</si>
  <si>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</si>
  <si>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</si>
  <si>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</si>
  <si>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782 - Dokončovací práce - obklady z kamene</t>
  </si>
  <si>
    <t xml:space="preserve">    783 - Dokončovací práce - nátěry</t>
  </si>
  <si>
    <t>VRN - Vedlejší rozpočtové náklady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</si>
  <si>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</si>
  <si>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</si>
  <si>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</si>
  <si>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</si>
  <si>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</si>
  <si>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</si>
  <si>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</si>
  <si>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</si>
  <si>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</si>
  <si>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</si>
  <si>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</si>
  <si>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</si>
  <si>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</si>
  <si>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</si>
  <si>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</si>
  <si>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</si>
  <si>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</si>
  <si>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</si>
  <si>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</si>
  <si>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</si>
  <si>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</si>
  <si>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3142352r1</t>
  </si>
  <si>
    <t>Nadstřešní část komína - demontáž stáv. komínové hlavy, vytvoření nově, zatmelení, otrýskání komínového tělesa, impregnace cihel stabilizačním hydrofobním roztokem</t>
  </si>
  <si>
    <t>m2</t>
  </si>
  <si>
    <t>4</t>
  </si>
  <si>
    <t>1427489521</t>
  </si>
  <si>
    <t>VV</t>
  </si>
  <si>
    <t>6,6</t>
  </si>
  <si>
    <t>34923r</t>
  </si>
  <si>
    <t>oprava říms</t>
  </si>
  <si>
    <t>m</t>
  </si>
  <si>
    <t>-1933528513</t>
  </si>
  <si>
    <t>2*(4,3+1,4+3+1,4+5,5+11,3-3,65)</t>
  </si>
  <si>
    <t>7,5*3</t>
  </si>
  <si>
    <t>Součet</t>
  </si>
  <si>
    <t>3863811r1</t>
  </si>
  <si>
    <t>Neutralizační jímka kondenzátu pro kotel (3. NP) vč. čerpadla kondenzátu s napojením odtoku do stávající vnitřní kanalizace</t>
  </si>
  <si>
    <t>kus</t>
  </si>
  <si>
    <t>876021376</t>
  </si>
  <si>
    <t>6</t>
  </si>
  <si>
    <t>Úpravy povrchů, podlahy a osazování výplní</t>
  </si>
  <si>
    <t>621323111</t>
  </si>
  <si>
    <t>Vápenocementová omítka hladkých vnějších podhledů tloušťky do 5 mm nanášená ručně</t>
  </si>
  <si>
    <t>CS ÚRS 2023 01</t>
  </si>
  <si>
    <t>1995234983</t>
  </si>
  <si>
    <t>5</t>
  </si>
  <si>
    <t>621323r1</t>
  </si>
  <si>
    <t>Zaměření profilace fasády pro provedení nové omítky</t>
  </si>
  <si>
    <t>kpl</t>
  </si>
  <si>
    <t>-1081754932</t>
  </si>
  <si>
    <t>621324111</t>
  </si>
  <si>
    <t>Škrábaná omítka vápenocementová (břízolitová) vnějších podhledů nanášená ručně</t>
  </si>
  <si>
    <t>1072275334</t>
  </si>
  <si>
    <t>1*3,2*2+4*1,6</t>
  </si>
  <si>
    <t>7</t>
  </si>
  <si>
    <t>622316121</t>
  </si>
  <si>
    <t>Sanační vápenná jednovrstvá omítka vnějších stěn nanášená ručně</t>
  </si>
  <si>
    <t>-344019708</t>
  </si>
  <si>
    <t>8</t>
  </si>
  <si>
    <t>622316191</t>
  </si>
  <si>
    <t>Příplatek k sanační vápenné jednovrstvé omítce vnějších stěn za každých dalších 5 mm tloušťky přes 20 mm ručně</t>
  </si>
  <si>
    <t>1809298749</t>
  </si>
  <si>
    <t>9</t>
  </si>
  <si>
    <t>6223231r1</t>
  </si>
  <si>
    <t>Nové jádrové omítky Webwr dur 132, její povrch bude zdrsněn do pravidelných vodorovných vlnek</t>
  </si>
  <si>
    <t>1734659918</t>
  </si>
  <si>
    <t>342,156</t>
  </si>
  <si>
    <t>6,105"komín</t>
  </si>
  <si>
    <t>10,88"zábradlí + sloup 1. NP</t>
  </si>
  <si>
    <t>10</t>
  </si>
  <si>
    <t>6223241r2</t>
  </si>
  <si>
    <t>Na finální povrch bude aplikována škrábaná omítka břizolitového typu WEBER top 204  Aquabalance (zrno 3 mm), případně (meziokenní plochy) WEBER top 203</t>
  </si>
  <si>
    <t>2051825039</t>
  </si>
  <si>
    <t>11</t>
  </si>
  <si>
    <t>629991011</t>
  </si>
  <si>
    <t>Zakrytí výplní otvorů a svislých ploch fólií přilepenou lepící páskou</t>
  </si>
  <si>
    <t>-1692923234</t>
  </si>
  <si>
    <t>3,129+48,07+0,75*1,25*4</t>
  </si>
  <si>
    <t>12</t>
  </si>
  <si>
    <t>631311115</t>
  </si>
  <si>
    <t>Mazanina tl přes 50 do 80 mm z betonu prostého bez zvýšených nároků na prostředí tř. C 20/25</t>
  </si>
  <si>
    <t>m3</t>
  </si>
  <si>
    <t>-2125952268</t>
  </si>
  <si>
    <t>6,600*0,055"lodžie</t>
  </si>
  <si>
    <t>13</t>
  </si>
  <si>
    <t>631319011</t>
  </si>
  <si>
    <t>Příplatek k mazanině tl přes 50 do 80 mm za přehlazení povrchu</t>
  </si>
  <si>
    <t>-862049172</t>
  </si>
  <si>
    <t>14</t>
  </si>
  <si>
    <t>632450121</t>
  </si>
  <si>
    <t>Vyrovnávací cementový potěr tl přes 10 do 20 mm ze suchých směsí provedený v pásu</t>
  </si>
  <si>
    <t>46758818</t>
  </si>
  <si>
    <t>634911r</t>
  </si>
  <si>
    <t xml:space="preserve">Řezání žlb konzole balkon </t>
  </si>
  <si>
    <t>1950036045</t>
  </si>
  <si>
    <t>3,4*3</t>
  </si>
  <si>
    <t>Ostatní konstrukce a práce, bourání</t>
  </si>
  <si>
    <t>16</t>
  </si>
  <si>
    <t>938902r</t>
  </si>
  <si>
    <t>Čištění ploch tlakovou vodou</t>
  </si>
  <si>
    <t>-992521256</t>
  </si>
  <si>
    <t>1,25*(1,325+1,8+0,344*2+0,7*2+0,3*2+0,61*2+1,8)-2,1*1,7*2"JV sokl</t>
  </si>
  <si>
    <t>1,5*1,2/2+1*3,35+1,2*(0,4*+7,5)-1,05*1,7"SV</t>
  </si>
  <si>
    <t>1,2*3,3+0,6*(2,05+1,05+0,8+0,45)-1,05*0,45-0,45*0,45+0,8*(3,1+0,45+1*2+0,2)-1,2*0,45"SZ</t>
  </si>
  <si>
    <t>1*(0,8+0,8)"JZ</t>
  </si>
  <si>
    <t>7,5+1,35*1,2"1.01+schody vstup</t>
  </si>
  <si>
    <t>17</t>
  </si>
  <si>
    <t>941111122</t>
  </si>
  <si>
    <t>Montáž lešení řadového trubkového lehkého s podlahami zatížení do 200 kg/m2 š do 1,2 m v do 25 m</t>
  </si>
  <si>
    <t>1152495908</t>
  </si>
  <si>
    <t>272,32+15+37,265+54,2</t>
  </si>
  <si>
    <t>18</t>
  </si>
  <si>
    <t>941111222</t>
  </si>
  <si>
    <t>Příplatek k lešení řadovému trubkovému lehkému s podlahami š 1,2 m v 25 m za první a ZKD den použití</t>
  </si>
  <si>
    <t>-1259995645</t>
  </si>
  <si>
    <t>378,785*90</t>
  </si>
  <si>
    <t>19</t>
  </si>
  <si>
    <t>941111822</t>
  </si>
  <si>
    <t>Demontáž lešení řadového trubkového lehkého s podlahami zatížení do 200 kg/m2 š do 1,2 m v do 25 m</t>
  </si>
  <si>
    <t>-186053039</t>
  </si>
  <si>
    <t>20</t>
  </si>
  <si>
    <t>945421110</t>
  </si>
  <si>
    <t>Hydraulická zvedací plošina na automobilovém podvozku výška zdvihu do 18 m včetně obsluhy</t>
  </si>
  <si>
    <t>hod</t>
  </si>
  <si>
    <t>-1240203812</t>
  </si>
  <si>
    <t>953962113</t>
  </si>
  <si>
    <t>Kotvy chemickým tmelem M 12 hl 80 mm do zdiva z plných cihel s vyvrtáním otvoru</t>
  </si>
  <si>
    <t>-1734322911</t>
  </si>
  <si>
    <t>4"zábradlí lodžie</t>
  </si>
  <si>
    <t>22</t>
  </si>
  <si>
    <t>953965124</t>
  </si>
  <si>
    <t>Kotevní šroub pro chemické kotvy M 12 dl 300 mm</t>
  </si>
  <si>
    <t>495021059</t>
  </si>
  <si>
    <t>23</t>
  </si>
  <si>
    <t>965043331</t>
  </si>
  <si>
    <t>Bourání podkladů pod dlažby betonových s potěrem nebo teracem tl do 100 mm pl do 4 m2</t>
  </si>
  <si>
    <t>-1350761195</t>
  </si>
  <si>
    <t>6,6*0,14"lodžie 1. + 2. NP</t>
  </si>
  <si>
    <t>0,8*3,2*0,3"OBB</t>
  </si>
  <si>
    <t>24</t>
  </si>
  <si>
    <t>965081213</t>
  </si>
  <si>
    <t>Bourání podlah z dlaždic keramických nebo xylolitových tl do 10 mm plochy přes 1 m2</t>
  </si>
  <si>
    <t>2063692680</t>
  </si>
  <si>
    <t>3,3*2"podlaha balkony</t>
  </si>
  <si>
    <t>25</t>
  </si>
  <si>
    <t>978015391</t>
  </si>
  <si>
    <t>Otlučení (osekání) vnější vápenné nebo vápenocementové omítky stupně členitosti 1 a 2 v rozsahu přes 80 do 100 %</t>
  </si>
  <si>
    <t>-381529041</t>
  </si>
  <si>
    <t>7,4*(11,3+4,3+1,4+3+1,4+1,6+5,5+7,5+0,8)</t>
  </si>
  <si>
    <t>2,5*1*6</t>
  </si>
  <si>
    <t>(3,8+6,6)*1,9/2+4,8*1+4,65*2,1+(2,6+4,65)*0,8+2,6*0,15+(1,65+2,4)*2,8/2+0,2*0,15+0,6*1,55</t>
  </si>
  <si>
    <t>-(1,2*0,67+1,05*0,45+0,45*0,45+1*0,6*2+0,6*0,45+0,3*0,3*2)</t>
  </si>
  <si>
    <t>-2*(0,8*1,7+0,9*2+0,45*1,1+1,05*1,7+0,45*1,7+1*1,97+1,05*1,7+1,8*1,7+1,4*2*1,7+3*1,7)-1,1*2,1</t>
  </si>
  <si>
    <t>12,8"podhledy</t>
  </si>
  <si>
    <t>(1,7+0,4)*1/2+1,6*1-1,05*0,7+1,4*0,8+0,7*0,8-1,05*0,45-0,45*0,45"sokl</t>
  </si>
  <si>
    <t>1,9*1,35*2+(0,6*2+1,9)*0,85*2-0,75*1,25*4"angl. dvorky</t>
  </si>
  <si>
    <t>46,4"JZ</t>
  </si>
  <si>
    <t>0,1*4*0,6*13+0,15*4*3,2-0,1*13+0,3*7*3,4"zábradlí + sloup 1. NP</t>
  </si>
  <si>
    <t>26</t>
  </si>
  <si>
    <t>978023411</t>
  </si>
  <si>
    <t>Vyškrabání spár zdiva cihelného mimo komínového</t>
  </si>
  <si>
    <t>-1031333439</t>
  </si>
  <si>
    <t>27</t>
  </si>
  <si>
    <t>978023471</t>
  </si>
  <si>
    <t>Vyškrabání spár zdiva cihelného komínového</t>
  </si>
  <si>
    <t>-999457115</t>
  </si>
  <si>
    <t>(1,5+2,2)*1,2+0,45*(1,5+2,2)</t>
  </si>
  <si>
    <t>28</t>
  </si>
  <si>
    <t>985312123</t>
  </si>
  <si>
    <t>Stěrka k vyrovnání betonových ploch líce kleneb a podhledů tl přes 3 do 4 mm</t>
  </si>
  <si>
    <t>1612899119</t>
  </si>
  <si>
    <t>6,400"balkony</t>
  </si>
  <si>
    <t>29</t>
  </si>
  <si>
    <t>985323112</t>
  </si>
  <si>
    <t>Spojovací můstek reprofilovaného betonu na cementové bázi tl 2 mm</t>
  </si>
  <si>
    <t>558400446</t>
  </si>
  <si>
    <t>6,6"lodžie</t>
  </si>
  <si>
    <t>997</t>
  </si>
  <si>
    <t>Přesun sutě</t>
  </si>
  <si>
    <t>30</t>
  </si>
  <si>
    <t>997013214</t>
  </si>
  <si>
    <t>Vnitrostaveništní doprava suti a vybouraných hmot pro budovy v do 15 m ručně</t>
  </si>
  <si>
    <t>t</t>
  </si>
  <si>
    <t>-1969642148</t>
  </si>
  <si>
    <t>21,329+0,415</t>
  </si>
  <si>
    <t>31</t>
  </si>
  <si>
    <t>997013501</t>
  </si>
  <si>
    <t>Odvoz suti a vybouraných hmot na skládku nebo meziskládku do 1 km se složením</t>
  </si>
  <si>
    <t>-1278335626</t>
  </si>
  <si>
    <t>21,744</t>
  </si>
  <si>
    <t>32</t>
  </si>
  <si>
    <t>997013509</t>
  </si>
  <si>
    <t>Příplatek k odvozu suti a vybouraných hmot na skládku ZKD 1 km přes 1 km</t>
  </si>
  <si>
    <t>-642481656</t>
  </si>
  <si>
    <t>21,744*19</t>
  </si>
  <si>
    <t>33</t>
  </si>
  <si>
    <t>997013831</t>
  </si>
  <si>
    <t>Poplatek za uložení na skládce (skládkovné) stavebního odpadu směsného kód odpadu 170 904</t>
  </si>
  <si>
    <t>-122017176</t>
  </si>
  <si>
    <t>998</t>
  </si>
  <si>
    <t>Přesun hmot</t>
  </si>
  <si>
    <t>34</t>
  </si>
  <si>
    <t>998011003</t>
  </si>
  <si>
    <t>Přesun hmot pro budovy zděné v do 24 m</t>
  </si>
  <si>
    <t>521263518</t>
  </si>
  <si>
    <t>PSV</t>
  </si>
  <si>
    <t>Práce a dodávky PSV</t>
  </si>
  <si>
    <t>711</t>
  </si>
  <si>
    <t>Izolace proti vodě, vlhkosti a plynům</t>
  </si>
  <si>
    <t>35</t>
  </si>
  <si>
    <t>711111001</t>
  </si>
  <si>
    <t>Provedení izolace proti zemní vlhkosti vodorovné za studena nátěrem penetračním</t>
  </si>
  <si>
    <t>-165457613</t>
  </si>
  <si>
    <t>6,600"lodžie</t>
  </si>
  <si>
    <t>36</t>
  </si>
  <si>
    <t>M</t>
  </si>
  <si>
    <t>11163150</t>
  </si>
  <si>
    <t>lak penetrační asfaltový</t>
  </si>
  <si>
    <t>-989070938</t>
  </si>
  <si>
    <t>6,6*0,0003 'Přepočtené koeficientem množství</t>
  </si>
  <si>
    <t>37</t>
  </si>
  <si>
    <t>711141559</t>
  </si>
  <si>
    <t>Provedení izolace proti zemní vlhkosti pásy přitavením vodorovné NAIP</t>
  </si>
  <si>
    <t>1750295846</t>
  </si>
  <si>
    <t>6,600*2</t>
  </si>
  <si>
    <t>38</t>
  </si>
  <si>
    <t>62853003</t>
  </si>
  <si>
    <t>pás asfaltový natavitelný modifikovaný SBS tl 3,5mm s vložkou ze skleněné tkaniny a spalitelnou PE fólií nebo jemnozrnným minerálním posypem na horním povrchu</t>
  </si>
  <si>
    <t>290344651</t>
  </si>
  <si>
    <t>13,2*1,1655 'Přepočtené koeficientem množství</t>
  </si>
  <si>
    <t>39</t>
  </si>
  <si>
    <t>998711103</t>
  </si>
  <si>
    <t>Přesun hmot tonážní pro izolace proti vodě, vlhkosti a plynům v objektech v přes 12 do 60 m</t>
  </si>
  <si>
    <t>624669140</t>
  </si>
  <si>
    <t>40</t>
  </si>
  <si>
    <t>998711181</t>
  </si>
  <si>
    <t>Příplatek k přesunu hmot tonážní 711 prováděný bez použití mechanizace</t>
  </si>
  <si>
    <t>-95958596</t>
  </si>
  <si>
    <t>741</t>
  </si>
  <si>
    <t xml:space="preserve">Elektroinstalace </t>
  </si>
  <si>
    <t>41</t>
  </si>
  <si>
    <t>74111r1</t>
  </si>
  <si>
    <t>Demontáž venkovního osvětlení + zpětná montáž</t>
  </si>
  <si>
    <t>1981753339</t>
  </si>
  <si>
    <t>42</t>
  </si>
  <si>
    <t>74141r</t>
  </si>
  <si>
    <t>demontáž + montáž hromosvod</t>
  </si>
  <si>
    <t>2145827035</t>
  </si>
  <si>
    <t>762</t>
  </si>
  <si>
    <t>Konstrukce tesařské</t>
  </si>
  <si>
    <t>43</t>
  </si>
  <si>
    <t>762341012</t>
  </si>
  <si>
    <t>Bednění střech rovných sklon do 60° z desek OSB tl 12 mm na sraz šroubovaných na krokve</t>
  </si>
  <si>
    <t>-464483163</t>
  </si>
  <si>
    <t>1,5*(4,3+2,4+2,9)"ochrana střechy soused</t>
  </si>
  <si>
    <t>8"čp. 366</t>
  </si>
  <si>
    <t>44</t>
  </si>
  <si>
    <t>998762103</t>
  </si>
  <si>
    <t>Přesun hmot tonážní pro kce tesařské v objektech v přes 12 do 24 m</t>
  </si>
  <si>
    <t>1995930433</t>
  </si>
  <si>
    <t>45</t>
  </si>
  <si>
    <t>998762181</t>
  </si>
  <si>
    <t>Příplatek k přesunu hmot tonážní 762 prováděný bez použití mechanizace</t>
  </si>
  <si>
    <t>1884018174</t>
  </si>
  <si>
    <t>764</t>
  </si>
  <si>
    <t>Konstrukce klempířské</t>
  </si>
  <si>
    <t>46</t>
  </si>
  <si>
    <t>764004803</t>
  </si>
  <si>
    <t>Demontáž podokapního žlabu k dalšímu použití</t>
  </si>
  <si>
    <t>-307016995</t>
  </si>
  <si>
    <t>11,3+0,8+12,15+4,3+1,4*2+3+1,75</t>
  </si>
  <si>
    <t>47</t>
  </si>
  <si>
    <t>764004863</t>
  </si>
  <si>
    <t>Demontáž svodu k dalšímu použití</t>
  </si>
  <si>
    <t>-970640605</t>
  </si>
  <si>
    <t>7,6*6</t>
  </si>
  <si>
    <t>48</t>
  </si>
  <si>
    <t>76400r</t>
  </si>
  <si>
    <t>Demontáž oplechování parapetů, lišt do suti</t>
  </si>
  <si>
    <t>-1747657553</t>
  </si>
  <si>
    <t>2*(3,2+0,45+1,05+0,45+1,05+1*2+1,7+1,8)</t>
  </si>
  <si>
    <t>49</t>
  </si>
  <si>
    <t>764202105</t>
  </si>
  <si>
    <t>Montáž oplechování štítu závětrnou lištou</t>
  </si>
  <si>
    <t>-912963878</t>
  </si>
  <si>
    <t>11,35"SZ</t>
  </si>
  <si>
    <t>50</t>
  </si>
  <si>
    <t>13814183</t>
  </si>
  <si>
    <t>plech hladký Pz jakost EN 10143 tl 0,55mm tabule</t>
  </si>
  <si>
    <t>-432937369</t>
  </si>
  <si>
    <t>11,35*0,45*4,4/1000*1,08</t>
  </si>
  <si>
    <t>51</t>
  </si>
  <si>
    <t>764212634</t>
  </si>
  <si>
    <t>Oplechování štítu závětrnou lištou z Pz s povrchovou úpravou rš 330 mm</t>
  </si>
  <si>
    <t>1582387131</t>
  </si>
  <si>
    <t>4,3+2,4+2,9"k sousedovi</t>
  </si>
  <si>
    <t>52</t>
  </si>
  <si>
    <t>764216643</t>
  </si>
  <si>
    <t>Oplechování rovných parapetů celoplošně lepené z Pz s povrchovou úpravou rš 250 mm</t>
  </si>
  <si>
    <t>354497367</t>
  </si>
  <si>
    <t>0,65+1"1. PP</t>
  </si>
  <si>
    <t>53</t>
  </si>
  <si>
    <t>7642364R1</t>
  </si>
  <si>
    <t>Oplechování parapetů, lišt balkony</t>
  </si>
  <si>
    <t>-1442330321</t>
  </si>
  <si>
    <t>23,4</t>
  </si>
  <si>
    <t>54</t>
  </si>
  <si>
    <t>764501103</t>
  </si>
  <si>
    <t>Montáž žlabu podokapního půlkulatého</t>
  </si>
  <si>
    <t>297221572</t>
  </si>
  <si>
    <t>55</t>
  </si>
  <si>
    <t>764508131</t>
  </si>
  <si>
    <t>Montáž kruhového svodu</t>
  </si>
  <si>
    <t>-72947489</t>
  </si>
  <si>
    <t>56</t>
  </si>
  <si>
    <t>764511444</t>
  </si>
  <si>
    <t>Kotlík oválný (trychtýřový) pro podokapní žlaby z Pz plechu 330/100 mm</t>
  </si>
  <si>
    <t>-667447354</t>
  </si>
  <si>
    <t>57</t>
  </si>
  <si>
    <t>998764103</t>
  </si>
  <si>
    <t>Přesun hmot tonážní pro konstrukce klempířské v objektech v přes 12 do 24 m</t>
  </si>
  <si>
    <t>-2115744069</t>
  </si>
  <si>
    <t>58</t>
  </si>
  <si>
    <t>998764181</t>
  </si>
  <si>
    <t>Příplatek k přesunu hmot tonážní 764 prováděný bez použití mechanizace</t>
  </si>
  <si>
    <t>-1039353247</t>
  </si>
  <si>
    <t>765</t>
  </si>
  <si>
    <t>Krytina skládaná</t>
  </si>
  <si>
    <t>59</t>
  </si>
  <si>
    <t>765192001</t>
  </si>
  <si>
    <t>Nouzové (provizorní) zakrytí střechy plachtou</t>
  </si>
  <si>
    <t>-166868298</t>
  </si>
  <si>
    <t>14,4+8"OSB desky</t>
  </si>
  <si>
    <t>60</t>
  </si>
  <si>
    <t>998765103</t>
  </si>
  <si>
    <t>Přesun hmot tonážní pro krytiny skládané v objektech v přes 12 do 24 m</t>
  </si>
  <si>
    <t>-1333114120</t>
  </si>
  <si>
    <t>61</t>
  </si>
  <si>
    <t>998765181</t>
  </si>
  <si>
    <t>Příplatek k přesunu hmot tonážní 765 prováděný bez použití mechanizace</t>
  </si>
  <si>
    <t>-1890172930</t>
  </si>
  <si>
    <t>766</t>
  </si>
  <si>
    <t>Konstrukce truhlářské</t>
  </si>
  <si>
    <t>62</t>
  </si>
  <si>
    <t>76611r1</t>
  </si>
  <si>
    <t>Repase vstupní dveře 1100/2100 mm vč. zárubně - odstrranění nátěru, nátěr základní, nátěr vrchní, syntetický</t>
  </si>
  <si>
    <t>448739714</t>
  </si>
  <si>
    <t>767</t>
  </si>
  <si>
    <t>Konstrukce zámečnické</t>
  </si>
  <si>
    <t>63</t>
  </si>
  <si>
    <t>14550212</t>
  </si>
  <si>
    <t>profil ocelový svařovaný jakost S235 průřez čtvercový 15x15x1,5mm</t>
  </si>
  <si>
    <t>-1468386705</t>
  </si>
  <si>
    <t>0,9*40*2*0,68/1000*1,1</t>
  </si>
  <si>
    <t>64</t>
  </si>
  <si>
    <t>14550254</t>
  </si>
  <si>
    <t>profil ocelový svařovaný jakost S235 průřez čtvercový 60x60x3mm</t>
  </si>
  <si>
    <t>1455914752</t>
  </si>
  <si>
    <t>3,2*4*32,06/1000*1,1</t>
  </si>
  <si>
    <t>65</t>
  </si>
  <si>
    <t>767161129</t>
  </si>
  <si>
    <t>Montáž zábradlí rovného z trubek do ocelové konstrukce hm přes 30 do 45 kg</t>
  </si>
  <si>
    <t>-1402625620</t>
  </si>
  <si>
    <t>3,2*2</t>
  </si>
  <si>
    <t>66</t>
  </si>
  <si>
    <t>767161813</t>
  </si>
  <si>
    <t>Demontáž zábradlí rovného nerozebíratelného hmotnosti 1 m zábradlí do 20 kg do suti</t>
  </si>
  <si>
    <t>-616494997</t>
  </si>
  <si>
    <t>67</t>
  </si>
  <si>
    <t>998767103</t>
  </si>
  <si>
    <t>Přesun hmot tonážní pro zámečnické konstrukce v objektech v přes 12 do 24 m</t>
  </si>
  <si>
    <t>976136370</t>
  </si>
  <si>
    <t>68</t>
  </si>
  <si>
    <t>998767181</t>
  </si>
  <si>
    <t>Příplatek k přesunu hmot tonážní 767 prováděný bez použití mechanizace</t>
  </si>
  <si>
    <t>1119330528</t>
  </si>
  <si>
    <t>771</t>
  </si>
  <si>
    <t>Podlahy z dlaždic</t>
  </si>
  <si>
    <t>69</t>
  </si>
  <si>
    <t>771121011</t>
  </si>
  <si>
    <t>Nátěr penetrační na podlahu</t>
  </si>
  <si>
    <t>-503979285</t>
  </si>
  <si>
    <t>6,6"balkony</t>
  </si>
  <si>
    <t>70</t>
  </si>
  <si>
    <t>771121r</t>
  </si>
  <si>
    <t>Impregnace závětří - dlažba</t>
  </si>
  <si>
    <t>-1054651842</t>
  </si>
  <si>
    <t>1,35*3,9"1.01</t>
  </si>
  <si>
    <t>71</t>
  </si>
  <si>
    <t>771474111</t>
  </si>
  <si>
    <t>Montáž soklů z dlaždic keramických rovných flexibilní lepidlo v do 65 mm</t>
  </si>
  <si>
    <t>1629724494</t>
  </si>
  <si>
    <t>2*(1*2+3,2)</t>
  </si>
  <si>
    <t>72</t>
  </si>
  <si>
    <t>59761004</t>
  </si>
  <si>
    <t>dlažba velkoformátová keramická slinutá reliéfní do interiéru i exteriéru přes 4 do 6 ks/m2 mrazuvzdorná</t>
  </si>
  <si>
    <t>778713901</t>
  </si>
  <si>
    <t>10,4*0,065</t>
  </si>
  <si>
    <t>0,676*1,1 'Přepočtené koeficientem množství</t>
  </si>
  <si>
    <t>73</t>
  </si>
  <si>
    <t>771571112</t>
  </si>
  <si>
    <t>Montáž podlah z keramických dlaždic hladkých do malty do 9 ks/m2</t>
  </si>
  <si>
    <t>-1670134318</t>
  </si>
  <si>
    <t>74</t>
  </si>
  <si>
    <t>-354063553</t>
  </si>
  <si>
    <t>6,6*1,1 'Přepočtené koeficientem množství</t>
  </si>
  <si>
    <t>75</t>
  </si>
  <si>
    <t>771577151</t>
  </si>
  <si>
    <t>Příplatek k montáž podlah keramických za plochu do 5 m2</t>
  </si>
  <si>
    <t>-1151588036</t>
  </si>
  <si>
    <t>76</t>
  </si>
  <si>
    <t>771577154</t>
  </si>
  <si>
    <t>Příplatek k montáž podlah keramických za spárování tmelem dvousložkovým</t>
  </si>
  <si>
    <t>-634758525</t>
  </si>
  <si>
    <t>6,6+10,4*0,065</t>
  </si>
  <si>
    <t>77</t>
  </si>
  <si>
    <t>771577155</t>
  </si>
  <si>
    <t>Příplatek k montáž podlah keramických za lepení dvousložkovým lepidlem</t>
  </si>
  <si>
    <t>703713271</t>
  </si>
  <si>
    <t>78</t>
  </si>
  <si>
    <t>998771103</t>
  </si>
  <si>
    <t>Přesun hmot tonážní pro podlahy z dlaždic v objektech v přes 12 do 24 m</t>
  </si>
  <si>
    <t>-1341011576</t>
  </si>
  <si>
    <t>79</t>
  </si>
  <si>
    <t>998771181</t>
  </si>
  <si>
    <t>Příplatek k přesunu hmot tonážní 771 prováděný bez použití mechanizace</t>
  </si>
  <si>
    <t>1868173966</t>
  </si>
  <si>
    <t>772</t>
  </si>
  <si>
    <t>Podlahy z kamene</t>
  </si>
  <si>
    <t>80</t>
  </si>
  <si>
    <t>772591922</t>
  </si>
  <si>
    <t>Dlažby z kamene oprava - nátěr impregnační a zpevňující</t>
  </si>
  <si>
    <t>791654216</t>
  </si>
  <si>
    <t>1,2*1,4+1,4*1,05"schody</t>
  </si>
  <si>
    <t>81</t>
  </si>
  <si>
    <t>998772103</t>
  </si>
  <si>
    <t>Přesun hmot tonážní pro podlahy z kamene v objektech v přes 12 do 60 m</t>
  </si>
  <si>
    <t>-1823948064</t>
  </si>
  <si>
    <t>82</t>
  </si>
  <si>
    <t>998772181</t>
  </si>
  <si>
    <t>Příplatek k přesunu hmot tonážní 772 prováděný bez použití mechanizace</t>
  </si>
  <si>
    <t>-816664706</t>
  </si>
  <si>
    <t>782</t>
  </si>
  <si>
    <t>Dokončovací práce - obklady z kamene</t>
  </si>
  <si>
    <t>83</t>
  </si>
  <si>
    <t>782994922</t>
  </si>
  <si>
    <t>Obklady z kamene oprava - nátěr impregnační a zpevňující</t>
  </si>
  <si>
    <t>-2076091474</t>
  </si>
  <si>
    <t>84</t>
  </si>
  <si>
    <t>998782102</t>
  </si>
  <si>
    <t>Přesun hmot tonážní pro obklady kamenné v objektech v přes 6 do 12 m</t>
  </si>
  <si>
    <t>-1183243993</t>
  </si>
  <si>
    <t>85</t>
  </si>
  <si>
    <t>998782181</t>
  </si>
  <si>
    <t>Příplatek k přesunu hmot tonážní 782 prováděný bez použití mechanizace</t>
  </si>
  <si>
    <t>2039604018</t>
  </si>
  <si>
    <t>783</t>
  </si>
  <si>
    <t>Dokončovací práce - nátěry</t>
  </si>
  <si>
    <t>86</t>
  </si>
  <si>
    <t>783000r1</t>
  </si>
  <si>
    <t>Nátěr vč. opravy cedule na fasádě do ulice - logo ČTU, vč. demontáže + zpětného osazení na fasádu</t>
  </si>
  <si>
    <t>2077703068</t>
  </si>
  <si>
    <t>87</t>
  </si>
  <si>
    <t>783009421</t>
  </si>
  <si>
    <t>Bezpečnostní šrafování stěnových nebo podlahových hran</t>
  </si>
  <si>
    <t>-185687710</t>
  </si>
  <si>
    <t>1,6*2</t>
  </si>
  <si>
    <t>88</t>
  </si>
  <si>
    <t>783301311</t>
  </si>
  <si>
    <t>Odmaštění zámečnických konstrukcí vodou ředitelným odmašťovačem</t>
  </si>
  <si>
    <t>-410316296</t>
  </si>
  <si>
    <t>1,2*0,8+0,5"elektroměrový rozvaděč+bezpečnostní cedule</t>
  </si>
  <si>
    <t>1,1*0,5+0,8*1,3"mříže 1. PP</t>
  </si>
  <si>
    <t>3,14*0,53*(1,8+1,4+1,1)"zábradlí vstup</t>
  </si>
  <si>
    <t>0,015*4*72+0,06*4*3,2*4"zábradlí lodžie</t>
  </si>
  <si>
    <t>89</t>
  </si>
  <si>
    <t>783306811</t>
  </si>
  <si>
    <t>Odstranění nátěru ze zámečnických konstrukcí oškrábáním</t>
  </si>
  <si>
    <t>-2028851974</t>
  </si>
  <si>
    <t>90</t>
  </si>
  <si>
    <t>783314201</t>
  </si>
  <si>
    <t>Základní antikorozní jednonásobný syntetický standardní nátěr zámečnických konstrukcí</t>
  </si>
  <si>
    <t>1720474637</t>
  </si>
  <si>
    <t>91</t>
  </si>
  <si>
    <t>783315101</t>
  </si>
  <si>
    <t>Mezinátěr jednonásobný syntetický standardní zámečnických konstrukcí</t>
  </si>
  <si>
    <t>-120766957</t>
  </si>
  <si>
    <t>92</t>
  </si>
  <si>
    <t>783317101</t>
  </si>
  <si>
    <t>Krycí jednonásobný syntetický standardní nátěr zámečnických konstrukcí</t>
  </si>
  <si>
    <t>1334127331</t>
  </si>
  <si>
    <t>93</t>
  </si>
  <si>
    <t>783322101</t>
  </si>
  <si>
    <t>Tmelení včetně přebroušení zámečnických konstrukcí disperzním tmelem</t>
  </si>
  <si>
    <t>-425471255</t>
  </si>
  <si>
    <t>94</t>
  </si>
  <si>
    <t>783401311</t>
  </si>
  <si>
    <t>Odmaštění klempířských konstrukcí vodou ředitelným odmašťovačem před provedením nátěru</t>
  </si>
  <si>
    <t>801936909</t>
  </si>
  <si>
    <t>0,33*36,1*2+3,14*0,12*45,6+5,108</t>
  </si>
  <si>
    <t>95</t>
  </si>
  <si>
    <t>783414201</t>
  </si>
  <si>
    <t>Základní antikorozní jednonásobný syntetický nátěr klempířských konstrukcí</t>
  </si>
  <si>
    <t>224693440</t>
  </si>
  <si>
    <t>96</t>
  </si>
  <si>
    <t>783415101</t>
  </si>
  <si>
    <t>Mezinátěr syntetický jednonásobný mezinátěr klempířských konstrukcí</t>
  </si>
  <si>
    <t>952760979</t>
  </si>
  <si>
    <t>97</t>
  </si>
  <si>
    <t>783417101</t>
  </si>
  <si>
    <t>Krycí jednonásobný syntetický nátěr klempířských konstrukcí</t>
  </si>
  <si>
    <t>-95099518</t>
  </si>
  <si>
    <t>98</t>
  </si>
  <si>
    <t>783801505</t>
  </si>
  <si>
    <t>Omytí omítek s odmaštěním před provedením nátěru</t>
  </si>
  <si>
    <t>208442624</t>
  </si>
  <si>
    <t>6,105"komín, adekv. pol.</t>
  </si>
  <si>
    <t>VRN</t>
  </si>
  <si>
    <t>Vedlejší rozpočtové náklady</t>
  </si>
  <si>
    <t>VRN3</t>
  </si>
  <si>
    <t>Zařízení staveniště</t>
  </si>
  <si>
    <t>99</t>
  </si>
  <si>
    <t>030001000</t>
  </si>
  <si>
    <t>%</t>
  </si>
  <si>
    <t>1024</t>
  </si>
  <si>
    <t>-1050173648</t>
  </si>
  <si>
    <t>100</t>
  </si>
  <si>
    <t>0300r</t>
  </si>
  <si>
    <t>úklid staveniště</t>
  </si>
  <si>
    <t>378282853</t>
  </si>
  <si>
    <t>VRN4</t>
  </si>
  <si>
    <t>Inženýrská činnost</t>
  </si>
  <si>
    <t>101</t>
  </si>
  <si>
    <t>045002000</t>
  </si>
  <si>
    <t>Kompletační a koordinační činnost</t>
  </si>
  <si>
    <t>746251867</t>
  </si>
  <si>
    <t>23023B - OPRAVA PLOTU DO ULICE  RD FUGNEROVA</t>
  </si>
  <si>
    <t>319202112</t>
  </si>
  <si>
    <t>Dodatečná izolace zdiva tl přes 150 do 300 mm nízkotlakou injektáží silikonovou mikroemulzí</t>
  </si>
  <si>
    <t>-10581418</t>
  </si>
  <si>
    <t>4,2*2</t>
  </si>
  <si>
    <t>319202113</t>
  </si>
  <si>
    <t>Dodatečná izolace zdiva tl přes 300 do 450 mm nízkotlakou injektáží silikonovou mikroemulzí</t>
  </si>
  <si>
    <t>1885716818</t>
  </si>
  <si>
    <t>0,3+0,45*3</t>
  </si>
  <si>
    <t>-1321494453</t>
  </si>
  <si>
    <t>0,6*(0,3+0,45*3)*2</t>
  </si>
  <si>
    <t>0,6*0,15*8+0,6*0,45*3</t>
  </si>
  <si>
    <t>-355750</t>
  </si>
  <si>
    <t>622324411</t>
  </si>
  <si>
    <t>Sanační podkladní omítka vnějších stěn nanášená ručně</t>
  </si>
  <si>
    <t>-1732937813</t>
  </si>
  <si>
    <t>623321141</t>
  </si>
  <si>
    <t>Vápenocementová omítka štuková dvouvrstvá vnějších pilířů nebo sloupů nanášená ručně</t>
  </si>
  <si>
    <t>-1979779934</t>
  </si>
  <si>
    <t>1,4*(0,3*2+0,45*4*3)</t>
  </si>
  <si>
    <t>629995101</t>
  </si>
  <si>
    <t>Očištění vnějších ploch tlakovou vodou</t>
  </si>
  <si>
    <t>64561121</t>
  </si>
  <si>
    <t>0,3*0,45+0,45*0,45*3+0,24*(0,3*2+0,45*2+0,45*4*3)"hlavy</t>
  </si>
  <si>
    <t>0,3*4,2*2+0,15*4,2*2*2"beton. desky</t>
  </si>
  <si>
    <t>0,6*4,2*2*2"podezdívka</t>
  </si>
  <si>
    <t>985324221</t>
  </si>
  <si>
    <t>Ochranný akrylátový nátěr betonu dvojnásobný se stěrkou S4 (OS-C)</t>
  </si>
  <si>
    <t>1091424906</t>
  </si>
  <si>
    <t>985324912</t>
  </si>
  <si>
    <t>Příplatek k cenám ochranných nátěrů betonu za plochu do 10 m2 jednotlivě</t>
  </si>
  <si>
    <t>-1772810678</t>
  </si>
  <si>
    <t>998011002</t>
  </si>
  <si>
    <t>Přesun hmot pro budovy zděné v přes 6 do 12 m</t>
  </si>
  <si>
    <t>1167524547</t>
  </si>
  <si>
    <t>76711r</t>
  </si>
  <si>
    <t>demontáže + zpětné montáže info skříňka + poštovní schránka</t>
  </si>
  <si>
    <t>-707043792</t>
  </si>
  <si>
    <t>-1829621958</t>
  </si>
  <si>
    <t>1,4*4,2*2+2*2*(0,9+2,576)</t>
  </si>
  <si>
    <t>783314101</t>
  </si>
  <si>
    <t>Základní jednonásobný syntetický nátěr zámečnických konstrukcí</t>
  </si>
  <si>
    <t>662322184</t>
  </si>
  <si>
    <t>-1420185895</t>
  </si>
  <si>
    <t>-2087578190</t>
  </si>
  <si>
    <t>-1739657639</t>
  </si>
  <si>
    <t>1922683783</t>
  </si>
  <si>
    <t>1609429804</t>
  </si>
  <si>
    <t>-810131592</t>
  </si>
  <si>
    <t>-197044005</t>
  </si>
  <si>
    <t>STAVEBNÍ ÚPRAVY OBJEKTU  Č.P. 366, FÜGNEROVA, KOLÍN</t>
  </si>
  <si>
    <t>AZ PROJECT spol. s.r.o., Plynárenská 860 Kolín IV</t>
  </si>
  <si>
    <t>Město Kolín, Karlovo náměstí 78, Kolín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</si>
</sst>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166" fontId="28" fillId="0" borderId="0" xfId="0" applyNumberFormat="1" applyFont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21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0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workbookViewId="0" topLeftCell="A1">
      <selection activeCell="AB17" sqref="AB1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ht="36.95" customHeight="1">
      <c r="AR2" s="221" t="s">
        <v>5</v>
      </c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ht="12" customHeight="1">
      <c r="B5" s="18"/>
      <c r="D5" s="22" t="s">
        <v>13</v>
      </c>
      <c r="K5" s="182" t="s">
        <v>14</v>
      </c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R5" s="18"/>
      <c r="BE5" s="179" t="s">
        <v>15</v>
      </c>
      <c r="BS5" s="15" t="s">
        <v>6</v>
      </c>
    </row>
    <row r="6" spans="2:71" ht="36.95" customHeight="1">
      <c r="B6" s="18"/>
      <c r="D6" s="24" t="s">
        <v>16</v>
      </c>
      <c r="K6" s="184" t="s">
        <v>704</v>
      </c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R6" s="18"/>
      <c r="BE6" s="180"/>
      <c r="BS6" s="15" t="s">
        <v>6</v>
      </c>
    </row>
    <row r="7" spans="2:71" ht="12" customHeight="1">
      <c r="B7" s="18"/>
      <c r="D7" s="25" t="s">
        <v>18</v>
      </c>
      <c r="K7" s="23" t="s">
        <v>1</v>
      </c>
      <c r="AK7" s="25" t="s">
        <v>19</v>
      </c>
      <c r="AN7" s="23" t="s">
        <v>1</v>
      </c>
      <c r="AR7" s="18"/>
      <c r="BE7" s="180"/>
      <c r="BS7" s="15" t="s">
        <v>6</v>
      </c>
    </row>
    <row r="8" spans="2:71" ht="12" customHeight="1">
      <c r="B8" s="18"/>
      <c r="D8" s="25" t="s">
        <v>20</v>
      </c>
      <c r="K8" s="23" t="s">
        <v>21</v>
      </c>
      <c r="AK8" s="25" t="s">
        <v>22</v>
      </c>
      <c r="AN8" s="26" t="s">
        <v>23</v>
      </c>
      <c r="AR8" s="18"/>
      <c r="BE8" s="180"/>
      <c r="BS8" s="15" t="s">
        <v>6</v>
      </c>
    </row>
    <row r="9" spans="2:71" ht="14.45" customHeight="1">
      <c r="B9" s="18"/>
      <c r="AR9" s="18"/>
      <c r="BE9" s="180"/>
      <c r="BS9" s="15" t="s">
        <v>6</v>
      </c>
    </row>
    <row r="10" spans="2:71" ht="12" customHeight="1">
      <c r="B10" s="18"/>
      <c r="D10" s="25" t="s">
        <v>24</v>
      </c>
      <c r="AK10" s="25" t="s">
        <v>25</v>
      </c>
      <c r="AN10" s="23" t="s">
        <v>1</v>
      </c>
      <c r="AR10" s="18"/>
      <c r="BE10" s="180"/>
      <c r="BS10" s="15" t="s">
        <v>6</v>
      </c>
    </row>
    <row r="11" spans="2:71" ht="18.4" customHeight="1">
      <c r="B11" s="18"/>
      <c r="E11" s="23" t="s">
        <v>706</v>
      </c>
      <c r="AK11" s="25" t="s">
        <v>26</v>
      </c>
      <c r="AN11" s="23" t="s">
        <v>1</v>
      </c>
      <c r="AR11" s="18"/>
      <c r="BE11" s="180"/>
      <c r="BS11" s="15" t="s">
        <v>6</v>
      </c>
    </row>
    <row r="12" spans="2:71" ht="6.95" customHeight="1">
      <c r="B12" s="18"/>
      <c r="AR12" s="18"/>
      <c r="BE12" s="180"/>
      <c r="BS12" s="15" t="s">
        <v>6</v>
      </c>
    </row>
    <row r="13" spans="2:71" ht="12" customHeight="1">
      <c r="B13" s="18"/>
      <c r="D13" s="25" t="s">
        <v>27</v>
      </c>
      <c r="AK13" s="25" t="s">
        <v>25</v>
      </c>
      <c r="AN13" s="27" t="s">
        <v>28</v>
      </c>
      <c r="AR13" s="18"/>
      <c r="BE13" s="180"/>
      <c r="BS13" s="15" t="s">
        <v>6</v>
      </c>
    </row>
    <row r="14" spans="2:71" ht="12.75">
      <c r="B14" s="18"/>
      <c r="E14" s="185" t="s">
        <v>28</v>
      </c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25" t="s">
        <v>26</v>
      </c>
      <c r="AN14" s="27" t="s">
        <v>28</v>
      </c>
      <c r="AR14" s="18"/>
      <c r="BE14" s="180"/>
      <c r="BS14" s="15" t="s">
        <v>6</v>
      </c>
    </row>
    <row r="15" spans="2:71" ht="6.95" customHeight="1">
      <c r="B15" s="18"/>
      <c r="AR15" s="18"/>
      <c r="BE15" s="180"/>
      <c r="BS15" s="15" t="s">
        <v>3</v>
      </c>
    </row>
    <row r="16" spans="2:71" ht="12" customHeight="1">
      <c r="B16" s="18"/>
      <c r="D16" s="25" t="s">
        <v>29</v>
      </c>
      <c r="AK16" s="25" t="s">
        <v>25</v>
      </c>
      <c r="AN16" s="23">
        <v>27210341</v>
      </c>
      <c r="AR16" s="18"/>
      <c r="BE16" s="180"/>
      <c r="BS16" s="15" t="s">
        <v>3</v>
      </c>
    </row>
    <row r="17" spans="2:71" ht="18.4" customHeight="1">
      <c r="B17" s="18"/>
      <c r="E17" s="23" t="s">
        <v>705</v>
      </c>
      <c r="AK17" s="25" t="s">
        <v>26</v>
      </c>
      <c r="AN17" s="23" t="s">
        <v>1</v>
      </c>
      <c r="AR17" s="18"/>
      <c r="BE17" s="180"/>
      <c r="BS17" s="15" t="s">
        <v>30</v>
      </c>
    </row>
    <row r="18" spans="2:71" ht="6.95" customHeight="1">
      <c r="B18" s="18"/>
      <c r="AR18" s="18"/>
      <c r="BE18" s="180"/>
      <c r="BS18" s="15" t="s">
        <v>6</v>
      </c>
    </row>
    <row r="19" spans="2:71" ht="12" customHeight="1">
      <c r="B19" s="18"/>
      <c r="D19" s="25" t="s">
        <v>31</v>
      </c>
      <c r="AK19" s="25" t="s">
        <v>25</v>
      </c>
      <c r="AN19" s="23">
        <v>27210341</v>
      </c>
      <c r="AR19" s="18"/>
      <c r="BE19" s="180"/>
      <c r="BS19" s="15" t="s">
        <v>6</v>
      </c>
    </row>
    <row r="20" spans="2:71" ht="18.4" customHeight="1">
      <c r="B20" s="18"/>
      <c r="E20" s="23" t="s">
        <v>705</v>
      </c>
      <c r="AK20" s="25" t="s">
        <v>26</v>
      </c>
      <c r="AN20" s="23" t="s">
        <v>1</v>
      </c>
      <c r="AR20" s="18"/>
      <c r="BE20" s="180"/>
      <c r="BS20" s="15" t="s">
        <v>30</v>
      </c>
    </row>
    <row r="21" spans="2:57" ht="6.95" customHeight="1">
      <c r="B21" s="18"/>
      <c r="AR21" s="18"/>
      <c r="BE21" s="180"/>
    </row>
    <row r="22" spans="2:57" ht="12" customHeight="1">
      <c r="B22" s="18"/>
      <c r="D22" s="25" t="s">
        <v>32</v>
      </c>
      <c r="AR22" s="18"/>
      <c r="BE22" s="180"/>
    </row>
    <row r="23" spans="2:57" ht="16.5" customHeight="1">
      <c r="B23" s="18"/>
      <c r="E23" s="187" t="s">
        <v>1</v>
      </c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R23" s="18"/>
      <c r="BE23" s="180"/>
    </row>
    <row r="24" spans="2:57" ht="6.95" customHeight="1">
      <c r="B24" s="18"/>
      <c r="AR24" s="18"/>
      <c r="BE24" s="180"/>
    </row>
    <row r="25" spans="2:57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180"/>
    </row>
    <row r="26" spans="2:57" s="1" customFormat="1" ht="25.9" customHeight="1">
      <c r="B26" s="30"/>
      <c r="D26" s="31" t="s">
        <v>33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88">
        <f>ROUND(AG94,2)</f>
        <v>0</v>
      </c>
      <c r="AL26" s="189"/>
      <c r="AM26" s="189"/>
      <c r="AN26" s="189"/>
      <c r="AO26" s="189"/>
      <c r="AR26" s="30"/>
      <c r="BE26" s="180"/>
    </row>
    <row r="27" spans="2:57" s="1" customFormat="1" ht="6.95" customHeight="1">
      <c r="B27" s="30"/>
      <c r="AR27" s="30"/>
      <c r="BE27" s="180"/>
    </row>
    <row r="28" spans="2:57" s="1" customFormat="1" ht="12.75">
      <c r="B28" s="30"/>
      <c r="L28" s="190" t="s">
        <v>34</v>
      </c>
      <c r="M28" s="190"/>
      <c r="N28" s="190"/>
      <c r="O28" s="190"/>
      <c r="P28" s="190"/>
      <c r="W28" s="190" t="s">
        <v>35</v>
      </c>
      <c r="X28" s="190"/>
      <c r="Y28" s="190"/>
      <c r="Z28" s="190"/>
      <c r="AA28" s="190"/>
      <c r="AB28" s="190"/>
      <c r="AC28" s="190"/>
      <c r="AD28" s="190"/>
      <c r="AE28" s="190"/>
      <c r="AK28" s="190" t="s">
        <v>36</v>
      </c>
      <c r="AL28" s="190"/>
      <c r="AM28" s="190"/>
      <c r="AN28" s="190"/>
      <c r="AO28" s="190"/>
      <c r="AR28" s="30"/>
      <c r="BE28" s="180"/>
    </row>
    <row r="29" spans="2:57" s="2" customFormat="1" ht="14.45" customHeight="1">
      <c r="B29" s="34"/>
      <c r="D29" s="25" t="s">
        <v>37</v>
      </c>
      <c r="F29" s="25" t="s">
        <v>38</v>
      </c>
      <c r="L29" s="193">
        <v>0.21</v>
      </c>
      <c r="M29" s="192"/>
      <c r="N29" s="192"/>
      <c r="O29" s="192"/>
      <c r="P29" s="192"/>
      <c r="W29" s="191">
        <f>ROUND(AZ94,2)</f>
        <v>0</v>
      </c>
      <c r="X29" s="192"/>
      <c r="Y29" s="192"/>
      <c r="Z29" s="192"/>
      <c r="AA29" s="192"/>
      <c r="AB29" s="192"/>
      <c r="AC29" s="192"/>
      <c r="AD29" s="192"/>
      <c r="AE29" s="192"/>
      <c r="AK29" s="191">
        <f>ROUND(AV94,2)</f>
        <v>0</v>
      </c>
      <c r="AL29" s="192"/>
      <c r="AM29" s="192"/>
      <c r="AN29" s="192"/>
      <c r="AO29" s="192"/>
      <c r="AR29" s="34"/>
      <c r="BE29" s="181"/>
    </row>
    <row r="30" spans="2:57" s="2" customFormat="1" ht="14.45" customHeight="1">
      <c r="B30" s="34"/>
      <c r="F30" s="25" t="s">
        <v>39</v>
      </c>
      <c r="L30" s="193">
        <v>0.15</v>
      </c>
      <c r="M30" s="192"/>
      <c r="N30" s="192"/>
      <c r="O30" s="192"/>
      <c r="P30" s="192"/>
      <c r="W30" s="191">
        <f>ROUND(BA94,2)</f>
        <v>0</v>
      </c>
      <c r="X30" s="192"/>
      <c r="Y30" s="192"/>
      <c r="Z30" s="192"/>
      <c r="AA30" s="192"/>
      <c r="AB30" s="192"/>
      <c r="AC30" s="192"/>
      <c r="AD30" s="192"/>
      <c r="AE30" s="192"/>
      <c r="AK30" s="191">
        <f>ROUND(AW94,2)</f>
        <v>0</v>
      </c>
      <c r="AL30" s="192"/>
      <c r="AM30" s="192"/>
      <c r="AN30" s="192"/>
      <c r="AO30" s="192"/>
      <c r="AR30" s="34"/>
      <c r="BE30" s="181"/>
    </row>
    <row r="31" spans="2:57" s="2" customFormat="1" ht="14.45" customHeight="1" hidden="1">
      <c r="B31" s="34"/>
      <c r="F31" s="25" t="s">
        <v>40</v>
      </c>
      <c r="L31" s="193">
        <v>0.21</v>
      </c>
      <c r="M31" s="192"/>
      <c r="N31" s="192"/>
      <c r="O31" s="192"/>
      <c r="P31" s="192"/>
      <c r="W31" s="191">
        <f>ROUND(BB94,2)</f>
        <v>0</v>
      </c>
      <c r="X31" s="192"/>
      <c r="Y31" s="192"/>
      <c r="Z31" s="192"/>
      <c r="AA31" s="192"/>
      <c r="AB31" s="192"/>
      <c r="AC31" s="192"/>
      <c r="AD31" s="192"/>
      <c r="AE31" s="192"/>
      <c r="AK31" s="191">
        <v>0</v>
      </c>
      <c r="AL31" s="192"/>
      <c r="AM31" s="192"/>
      <c r="AN31" s="192"/>
      <c r="AO31" s="192"/>
      <c r="AR31" s="34"/>
      <c r="BE31" s="181"/>
    </row>
    <row r="32" spans="2:57" s="2" customFormat="1" ht="14.45" customHeight="1" hidden="1">
      <c r="B32" s="34"/>
      <c r="F32" s="25" t="s">
        <v>41</v>
      </c>
      <c r="L32" s="193">
        <v>0.15</v>
      </c>
      <c r="M32" s="192"/>
      <c r="N32" s="192"/>
      <c r="O32" s="192"/>
      <c r="P32" s="192"/>
      <c r="W32" s="191">
        <f>ROUND(BC94,2)</f>
        <v>0</v>
      </c>
      <c r="X32" s="192"/>
      <c r="Y32" s="192"/>
      <c r="Z32" s="192"/>
      <c r="AA32" s="192"/>
      <c r="AB32" s="192"/>
      <c r="AC32" s="192"/>
      <c r="AD32" s="192"/>
      <c r="AE32" s="192"/>
      <c r="AK32" s="191">
        <v>0</v>
      </c>
      <c r="AL32" s="192"/>
      <c r="AM32" s="192"/>
      <c r="AN32" s="192"/>
      <c r="AO32" s="192"/>
      <c r="AR32" s="34"/>
      <c r="BE32" s="181"/>
    </row>
    <row r="33" spans="2:57" s="2" customFormat="1" ht="14.45" customHeight="1" hidden="1">
      <c r="B33" s="34"/>
      <c r="F33" s="25" t="s">
        <v>42</v>
      </c>
      <c r="L33" s="193">
        <v>0</v>
      </c>
      <c r="M33" s="192"/>
      <c r="N33" s="192"/>
      <c r="O33" s="192"/>
      <c r="P33" s="192"/>
      <c r="W33" s="191">
        <f>ROUND(BD94,2)</f>
        <v>0</v>
      </c>
      <c r="X33" s="192"/>
      <c r="Y33" s="192"/>
      <c r="Z33" s="192"/>
      <c r="AA33" s="192"/>
      <c r="AB33" s="192"/>
      <c r="AC33" s="192"/>
      <c r="AD33" s="192"/>
      <c r="AE33" s="192"/>
      <c r="AK33" s="191">
        <v>0</v>
      </c>
      <c r="AL33" s="192"/>
      <c r="AM33" s="192"/>
      <c r="AN33" s="192"/>
      <c r="AO33" s="192"/>
      <c r="AR33" s="34"/>
      <c r="BE33" s="181"/>
    </row>
    <row r="34" spans="2:57" s="1" customFormat="1" ht="6.95" customHeight="1">
      <c r="B34" s="30"/>
      <c r="AR34" s="30"/>
      <c r="BE34" s="180"/>
    </row>
    <row r="35" spans="2:44" s="1" customFormat="1" ht="25.9" customHeight="1">
      <c r="B35" s="30"/>
      <c r="C35" s="35"/>
      <c r="D35" s="36" t="s">
        <v>43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44</v>
      </c>
      <c r="U35" s="37"/>
      <c r="V35" s="37"/>
      <c r="W35" s="37"/>
      <c r="X35" s="194" t="s">
        <v>45</v>
      </c>
      <c r="Y35" s="195"/>
      <c r="Z35" s="195"/>
      <c r="AA35" s="195"/>
      <c r="AB35" s="195"/>
      <c r="AC35" s="37"/>
      <c r="AD35" s="37"/>
      <c r="AE35" s="37"/>
      <c r="AF35" s="37"/>
      <c r="AG35" s="37"/>
      <c r="AH35" s="37"/>
      <c r="AI35" s="37"/>
      <c r="AJ35" s="37"/>
      <c r="AK35" s="196">
        <f>SUM(AK26:AK33)</f>
        <v>0</v>
      </c>
      <c r="AL35" s="195"/>
      <c r="AM35" s="195"/>
      <c r="AN35" s="195"/>
      <c r="AO35" s="197"/>
      <c r="AP35" s="35"/>
      <c r="AQ35" s="35"/>
      <c r="AR35" s="30"/>
    </row>
    <row r="36" spans="2:44" s="1" customFormat="1" ht="6.95" customHeight="1">
      <c r="B36" s="30"/>
      <c r="AR36" s="30"/>
    </row>
    <row r="37" spans="2:44" s="1" customFormat="1" ht="14.45" customHeight="1">
      <c r="B37" s="30"/>
      <c r="AR37" s="30"/>
    </row>
    <row r="38" spans="2:44" ht="14.45" customHeight="1">
      <c r="B38" s="18"/>
      <c r="AR38" s="18"/>
    </row>
    <row r="39" spans="2:44" ht="14.45" customHeight="1">
      <c r="B39" s="18"/>
      <c r="AR39" s="18"/>
    </row>
    <row r="40" spans="2:44" ht="14.45" customHeight="1">
      <c r="B40" s="18"/>
      <c r="AR40" s="18"/>
    </row>
    <row r="41" spans="2:44" ht="14.45" customHeight="1">
      <c r="B41" s="18"/>
      <c r="AR41" s="18"/>
    </row>
    <row r="42" spans="2:44" ht="14.45" customHeight="1">
      <c r="B42" s="18"/>
      <c r="AR42" s="18"/>
    </row>
    <row r="43" spans="2:44" ht="14.45" customHeight="1">
      <c r="B43" s="18"/>
      <c r="AR43" s="18"/>
    </row>
    <row r="44" spans="2:44" ht="14.45" customHeight="1">
      <c r="B44" s="18"/>
      <c r="AR44" s="18"/>
    </row>
    <row r="45" spans="2:44" ht="14.45" customHeight="1">
      <c r="B45" s="18"/>
      <c r="AR45" s="18"/>
    </row>
    <row r="46" spans="2:44" ht="14.45" customHeight="1">
      <c r="B46" s="18"/>
      <c r="AR46" s="18"/>
    </row>
    <row r="47" spans="2:44" ht="14.45" customHeight="1">
      <c r="B47" s="18"/>
      <c r="AR47" s="18"/>
    </row>
    <row r="48" spans="2:44" ht="14.45" customHeight="1">
      <c r="B48" s="18"/>
      <c r="AR48" s="18"/>
    </row>
    <row r="49" spans="2:44" s="1" customFormat="1" ht="14.45" customHeight="1">
      <c r="B49" s="30"/>
      <c r="D49" s="39" t="s">
        <v>46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47</v>
      </c>
      <c r="AI49" s="40"/>
      <c r="AJ49" s="40"/>
      <c r="AK49" s="40"/>
      <c r="AL49" s="40"/>
      <c r="AM49" s="40"/>
      <c r="AN49" s="40"/>
      <c r="AO49" s="40"/>
      <c r="AR49" s="30"/>
    </row>
    <row r="50" spans="2:44" ht="11.25">
      <c r="B50" s="18"/>
      <c r="AR50" s="18"/>
    </row>
    <row r="51" spans="2:44" ht="11.25">
      <c r="B51" s="18"/>
      <c r="AR51" s="18"/>
    </row>
    <row r="52" spans="2:44" ht="11.25">
      <c r="B52" s="18"/>
      <c r="AR52" s="18"/>
    </row>
    <row r="53" spans="2:44" ht="11.25">
      <c r="B53" s="18"/>
      <c r="AR53" s="18"/>
    </row>
    <row r="54" spans="2:44" ht="11.25">
      <c r="B54" s="18"/>
      <c r="AR54" s="18"/>
    </row>
    <row r="55" spans="2:44" ht="11.25">
      <c r="B55" s="18"/>
      <c r="AR55" s="18"/>
    </row>
    <row r="56" spans="2:44" ht="11.25">
      <c r="B56" s="18"/>
      <c r="AR56" s="18"/>
    </row>
    <row r="57" spans="2:44" ht="11.25">
      <c r="B57" s="18"/>
      <c r="AR57" s="18"/>
    </row>
    <row r="58" spans="2:44" ht="11.25">
      <c r="B58" s="18"/>
      <c r="AR58" s="18"/>
    </row>
    <row r="59" spans="2:44" ht="11.25">
      <c r="B59" s="18"/>
      <c r="AR59" s="18"/>
    </row>
    <row r="60" spans="2:44" s="1" customFormat="1" ht="12.75">
      <c r="B60" s="30"/>
      <c r="D60" s="41" t="s">
        <v>48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1" t="s">
        <v>49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1" t="s">
        <v>48</v>
      </c>
      <c r="AI60" s="32"/>
      <c r="AJ60" s="32"/>
      <c r="AK60" s="32"/>
      <c r="AL60" s="32"/>
      <c r="AM60" s="41" t="s">
        <v>49</v>
      </c>
      <c r="AN60" s="32"/>
      <c r="AO60" s="32"/>
      <c r="AR60" s="30"/>
    </row>
    <row r="61" spans="2:44" ht="11.25">
      <c r="B61" s="18"/>
      <c r="AR61" s="18"/>
    </row>
    <row r="62" spans="2:44" ht="11.25">
      <c r="B62" s="18"/>
      <c r="AR62" s="18"/>
    </row>
    <row r="63" spans="2:44" ht="11.25">
      <c r="B63" s="18"/>
      <c r="AR63" s="18"/>
    </row>
    <row r="64" spans="2:44" s="1" customFormat="1" ht="12.75">
      <c r="B64" s="30"/>
      <c r="D64" s="39" t="s">
        <v>50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51</v>
      </c>
      <c r="AI64" s="40"/>
      <c r="AJ64" s="40"/>
      <c r="AK64" s="40"/>
      <c r="AL64" s="40"/>
      <c r="AM64" s="40"/>
      <c r="AN64" s="40"/>
      <c r="AO64" s="40"/>
      <c r="AR64" s="30"/>
    </row>
    <row r="65" spans="2:44" ht="11.25">
      <c r="B65" s="18"/>
      <c r="AR65" s="18"/>
    </row>
    <row r="66" spans="2:44" ht="11.25">
      <c r="B66" s="18"/>
      <c r="AR66" s="18"/>
    </row>
    <row r="67" spans="2:44" ht="11.25">
      <c r="B67" s="18"/>
      <c r="AR67" s="18"/>
    </row>
    <row r="68" spans="2:44" ht="11.25">
      <c r="B68" s="18"/>
      <c r="AR68" s="18"/>
    </row>
    <row r="69" spans="2:44" ht="11.25">
      <c r="B69" s="18"/>
      <c r="AR69" s="18"/>
    </row>
    <row r="70" spans="2:44" ht="11.25">
      <c r="B70" s="18"/>
      <c r="AR70" s="18"/>
    </row>
    <row r="71" spans="2:44" ht="11.25">
      <c r="B71" s="18"/>
      <c r="AR71" s="18"/>
    </row>
    <row r="72" spans="2:44" ht="11.25">
      <c r="B72" s="18"/>
      <c r="AR72" s="18"/>
    </row>
    <row r="73" spans="2:44" ht="11.25">
      <c r="B73" s="18"/>
      <c r="AR73" s="18"/>
    </row>
    <row r="74" spans="2:44" ht="11.25">
      <c r="B74" s="18"/>
      <c r="AR74" s="18"/>
    </row>
    <row r="75" spans="2:44" s="1" customFormat="1" ht="12.75">
      <c r="B75" s="30"/>
      <c r="D75" s="41" t="s">
        <v>48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1" t="s">
        <v>49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1" t="s">
        <v>48</v>
      </c>
      <c r="AI75" s="32"/>
      <c r="AJ75" s="32"/>
      <c r="AK75" s="32"/>
      <c r="AL75" s="32"/>
      <c r="AM75" s="41" t="s">
        <v>49</v>
      </c>
      <c r="AN75" s="32"/>
      <c r="AO75" s="32"/>
      <c r="AR75" s="30"/>
    </row>
    <row r="76" spans="2:44" s="1" customFormat="1" ht="11.25">
      <c r="B76" s="30"/>
      <c r="AR76" s="30"/>
    </row>
    <row r="77" spans="2:44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30"/>
    </row>
    <row r="81" spans="2:44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30"/>
    </row>
    <row r="82" spans="2:44" s="1" customFormat="1" ht="24.95" customHeight="1">
      <c r="B82" s="30"/>
      <c r="C82" s="19" t="s">
        <v>52</v>
      </c>
      <c r="AR82" s="30"/>
    </row>
    <row r="83" spans="2:44" s="1" customFormat="1" ht="6.95" customHeight="1">
      <c r="B83" s="30"/>
      <c r="AR83" s="30"/>
    </row>
    <row r="84" spans="2:44" s="3" customFormat="1" ht="12" customHeight="1">
      <c r="B84" s="46"/>
      <c r="C84" s="25" t="s">
        <v>13</v>
      </c>
      <c r="L84" s="3" t="str">
        <f>K5</f>
        <v>23023</v>
      </c>
      <c r="AR84" s="46"/>
    </row>
    <row r="85" spans="2:44" s="4" customFormat="1" ht="36.95" customHeight="1">
      <c r="B85" s="47"/>
      <c r="C85" s="48" t="s">
        <v>16</v>
      </c>
      <c r="L85" s="198" t="str">
        <f>K6</f>
        <v>STAVEBNÍ ÚPRAVY OBJEKTU  Č.P. 366, FÜGNEROVA, KOLÍN</v>
      </c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R85" s="47"/>
    </row>
    <row r="86" spans="2:44" s="1" customFormat="1" ht="6.95" customHeight="1">
      <c r="B86" s="30"/>
      <c r="AR86" s="30"/>
    </row>
    <row r="87" spans="2:44" s="1" customFormat="1" ht="12" customHeight="1">
      <c r="B87" s="30"/>
      <c r="C87" s="25" t="s">
        <v>20</v>
      </c>
      <c r="L87" s="49" t="str">
        <f>IF(K8="","",K8)</f>
        <v>Kolín, Fugnerova 366</v>
      </c>
      <c r="AI87" s="25" t="s">
        <v>22</v>
      </c>
      <c r="AM87" s="200" t="str">
        <f>IF(AN8="","",AN8)</f>
        <v>19. 4. 2023</v>
      </c>
      <c r="AN87" s="200"/>
      <c r="AR87" s="30"/>
    </row>
    <row r="88" spans="2:44" s="1" customFormat="1" ht="6.95" customHeight="1">
      <c r="B88" s="30"/>
      <c r="AR88" s="30"/>
    </row>
    <row r="89" spans="2:56" s="1" customFormat="1" ht="15.2" customHeight="1">
      <c r="B89" s="30"/>
      <c r="C89" s="25" t="s">
        <v>24</v>
      </c>
      <c r="L89" s="3" t="str">
        <f>IF(E11="","",E11)</f>
        <v>Město Kolín, Karlovo náměstí 78, Kolín I</v>
      </c>
      <c r="AI89" s="25" t="s">
        <v>29</v>
      </c>
      <c r="AM89" s="201" t="str">
        <f>IF(E17="","",E17)</f>
        <v>AZ PROJECT spol. s.r.o., Plynárenská 860 Kolín IV</v>
      </c>
      <c r="AN89" s="202"/>
      <c r="AO89" s="202"/>
      <c r="AP89" s="202"/>
      <c r="AR89" s="30"/>
      <c r="AS89" s="203" t="s">
        <v>53</v>
      </c>
      <c r="AT89" s="204"/>
      <c r="AU89" s="51"/>
      <c r="AV89" s="51"/>
      <c r="AW89" s="51"/>
      <c r="AX89" s="51"/>
      <c r="AY89" s="51"/>
      <c r="AZ89" s="51"/>
      <c r="BA89" s="51"/>
      <c r="BB89" s="51"/>
      <c r="BC89" s="51"/>
      <c r="BD89" s="52"/>
    </row>
    <row r="90" spans="2:56" s="1" customFormat="1" ht="15.2" customHeight="1">
      <c r="B90" s="30"/>
      <c r="C90" s="25" t="s">
        <v>27</v>
      </c>
      <c r="L90" s="3" t="str">
        <f>IF(E14="Vyplň údaj","",E14)</f>
        <v/>
      </c>
      <c r="AI90" s="25" t="s">
        <v>31</v>
      </c>
      <c r="AM90" s="201" t="str">
        <f>IF(E20="","",E20)</f>
        <v>AZ PROJECT spol. s.r.o., Plynárenská 860 Kolín IV</v>
      </c>
      <c r="AN90" s="202"/>
      <c r="AO90" s="202"/>
      <c r="AP90" s="202"/>
      <c r="AR90" s="30"/>
      <c r="AS90" s="205"/>
      <c r="AT90" s="206"/>
      <c r="BD90" s="54"/>
    </row>
    <row r="91" spans="2:56" s="1" customFormat="1" ht="10.9" customHeight="1">
      <c r="B91" s="30"/>
      <c r="AR91" s="30"/>
      <c r="AS91" s="205"/>
      <c r="AT91" s="206"/>
      <c r="BD91" s="54"/>
    </row>
    <row r="92" spans="2:56" s="1" customFormat="1" ht="29.25" customHeight="1">
      <c r="B92" s="30"/>
      <c r="C92" s="207" t="s">
        <v>54</v>
      </c>
      <c r="D92" s="208"/>
      <c r="E92" s="208"/>
      <c r="F92" s="208"/>
      <c r="G92" s="208"/>
      <c r="H92" s="55"/>
      <c r="I92" s="209" t="s">
        <v>55</v>
      </c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10" t="s">
        <v>56</v>
      </c>
      <c r="AH92" s="208"/>
      <c r="AI92" s="208"/>
      <c r="AJ92" s="208"/>
      <c r="AK92" s="208"/>
      <c r="AL92" s="208"/>
      <c r="AM92" s="208"/>
      <c r="AN92" s="209" t="s">
        <v>57</v>
      </c>
      <c r="AO92" s="208"/>
      <c r="AP92" s="211"/>
      <c r="AQ92" s="56" t="s">
        <v>58</v>
      </c>
      <c r="AR92" s="30"/>
      <c r="AS92" s="57" t="s">
        <v>59</v>
      </c>
      <c r="AT92" s="58" t="s">
        <v>60</v>
      </c>
      <c r="AU92" s="58" t="s">
        <v>61</v>
      </c>
      <c r="AV92" s="58" t="s">
        <v>62</v>
      </c>
      <c r="AW92" s="58" t="s">
        <v>63</v>
      </c>
      <c r="AX92" s="58" t="s">
        <v>64</v>
      </c>
      <c r="AY92" s="58" t="s">
        <v>65</v>
      </c>
      <c r="AZ92" s="58" t="s">
        <v>66</v>
      </c>
      <c r="BA92" s="58" t="s">
        <v>67</v>
      </c>
      <c r="BB92" s="58" t="s">
        <v>68</v>
      </c>
      <c r="BC92" s="58" t="s">
        <v>69</v>
      </c>
      <c r="BD92" s="59" t="s">
        <v>70</v>
      </c>
    </row>
    <row r="93" spans="2:56" s="1" customFormat="1" ht="10.9" customHeight="1">
      <c r="B93" s="30"/>
      <c r="AR93" s="30"/>
      <c r="AS93" s="60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</row>
    <row r="94" spans="2:90" s="5" customFormat="1" ht="32.45" customHeight="1">
      <c r="B94" s="61"/>
      <c r="C94" s="62" t="s">
        <v>71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219">
        <f>ROUND(AG95,2)</f>
        <v>0</v>
      </c>
      <c r="AH94" s="219"/>
      <c r="AI94" s="219"/>
      <c r="AJ94" s="219"/>
      <c r="AK94" s="219"/>
      <c r="AL94" s="219"/>
      <c r="AM94" s="219"/>
      <c r="AN94" s="220">
        <f>SUM(AG94,AT94)</f>
        <v>0</v>
      </c>
      <c r="AO94" s="220"/>
      <c r="AP94" s="220"/>
      <c r="AQ94" s="65" t="s">
        <v>1</v>
      </c>
      <c r="AR94" s="61"/>
      <c r="AS94" s="66">
        <f>ROUND(AS95,2)</f>
        <v>0</v>
      </c>
      <c r="AT94" s="67">
        <f>ROUND(SUM(AV94:AW94),2)</f>
        <v>0</v>
      </c>
      <c r="AU94" s="68">
        <f>ROUND(AU95,5)</f>
        <v>0</v>
      </c>
      <c r="AV94" s="67">
        <f>ROUND(AZ94*L29,2)</f>
        <v>0</v>
      </c>
      <c r="AW94" s="67">
        <f>ROUND(BA94*L30,2)</f>
        <v>0</v>
      </c>
      <c r="AX94" s="67">
        <f>ROUND(BB94*L29,2)</f>
        <v>0</v>
      </c>
      <c r="AY94" s="67">
        <f>ROUND(BC94*L30,2)</f>
        <v>0</v>
      </c>
      <c r="AZ94" s="67">
        <f>ROUND(AZ95,2)</f>
        <v>0</v>
      </c>
      <c r="BA94" s="67">
        <f>ROUND(BA95,2)</f>
        <v>0</v>
      </c>
      <c r="BB94" s="67">
        <f>ROUND(BB95,2)</f>
        <v>0</v>
      </c>
      <c r="BC94" s="67">
        <f>ROUND(BC95,2)</f>
        <v>0</v>
      </c>
      <c r="BD94" s="69">
        <f>ROUND(BD95,2)</f>
        <v>0</v>
      </c>
      <c r="BS94" s="70" t="s">
        <v>72</v>
      </c>
      <c r="BT94" s="70" t="s">
        <v>73</v>
      </c>
      <c r="BU94" s="71" t="s">
        <v>74</v>
      </c>
      <c r="BV94" s="70" t="s">
        <v>75</v>
      </c>
      <c r="BW94" s="70" t="s">
        <v>4</v>
      </c>
      <c r="BX94" s="70" t="s">
        <v>76</v>
      </c>
      <c r="CL94" s="70" t="s">
        <v>1</v>
      </c>
    </row>
    <row r="95" spans="2:91" s="6" customFormat="1" ht="24.75" customHeight="1">
      <c r="B95" s="72"/>
      <c r="C95" s="73"/>
      <c r="D95" s="215" t="s">
        <v>14</v>
      </c>
      <c r="E95" s="215"/>
      <c r="F95" s="215"/>
      <c r="G95" s="215"/>
      <c r="H95" s="215"/>
      <c r="I95" s="74"/>
      <c r="J95" s="215" t="s">
        <v>77</v>
      </c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4">
        <f>ROUND(SUM(AG96:AG97),2)</f>
        <v>0</v>
      </c>
      <c r="AH95" s="213"/>
      <c r="AI95" s="213"/>
      <c r="AJ95" s="213"/>
      <c r="AK95" s="213"/>
      <c r="AL95" s="213"/>
      <c r="AM95" s="213"/>
      <c r="AN95" s="212">
        <f>SUM(AG95,AT95)</f>
        <v>0</v>
      </c>
      <c r="AO95" s="213"/>
      <c r="AP95" s="213"/>
      <c r="AQ95" s="75" t="s">
        <v>78</v>
      </c>
      <c r="AR95" s="72"/>
      <c r="AS95" s="76">
        <f>ROUND(SUM(AS96:AS97),2)</f>
        <v>0</v>
      </c>
      <c r="AT95" s="77">
        <f>ROUND(SUM(AV95:AW95),2)</f>
        <v>0</v>
      </c>
      <c r="AU95" s="78">
        <f>ROUND(SUM(AU96:AU97),5)</f>
        <v>0</v>
      </c>
      <c r="AV95" s="77">
        <f>ROUND(AZ95*L29,2)</f>
        <v>0</v>
      </c>
      <c r="AW95" s="77">
        <f>ROUND(BA95*L30,2)</f>
        <v>0</v>
      </c>
      <c r="AX95" s="77">
        <f>ROUND(BB95*L29,2)</f>
        <v>0</v>
      </c>
      <c r="AY95" s="77">
        <f>ROUND(BC95*L30,2)</f>
        <v>0</v>
      </c>
      <c r="AZ95" s="77">
        <f>ROUND(SUM(AZ96:AZ97),2)</f>
        <v>0</v>
      </c>
      <c r="BA95" s="77">
        <f>ROUND(SUM(BA96:BA97),2)</f>
        <v>0</v>
      </c>
      <c r="BB95" s="77">
        <f>ROUND(SUM(BB96:BB97),2)</f>
        <v>0</v>
      </c>
      <c r="BC95" s="77">
        <f>ROUND(SUM(BC96:BC97),2)</f>
        <v>0</v>
      </c>
      <c r="BD95" s="79">
        <f>ROUND(SUM(BD96:BD97),2)</f>
        <v>0</v>
      </c>
      <c r="BS95" s="80" t="s">
        <v>72</v>
      </c>
      <c r="BT95" s="80" t="s">
        <v>79</v>
      </c>
      <c r="BU95" s="80" t="s">
        <v>74</v>
      </c>
      <c r="BV95" s="80" t="s">
        <v>75</v>
      </c>
      <c r="BW95" s="80" t="s">
        <v>80</v>
      </c>
      <c r="BX95" s="80" t="s">
        <v>4</v>
      </c>
      <c r="CL95" s="80" t="s">
        <v>1</v>
      </c>
      <c r="CM95" s="80" t="s">
        <v>79</v>
      </c>
    </row>
    <row r="96" spans="1:90" s="3" customFormat="1" ht="16.5" customHeight="1">
      <c r="A96" s="81" t="s">
        <v>81</v>
      </c>
      <c r="B96" s="46"/>
      <c r="C96" s="9"/>
      <c r="D96" s="9"/>
      <c r="E96" s="218" t="s">
        <v>82</v>
      </c>
      <c r="F96" s="218"/>
      <c r="G96" s="218"/>
      <c r="H96" s="218"/>
      <c r="I96" s="218"/>
      <c r="J96" s="9"/>
      <c r="K96" s="218" t="s">
        <v>17</v>
      </c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6">
        <f>'23023A - OPRAVA FASÁDY RD...'!J32</f>
        <v>0</v>
      </c>
      <c r="AH96" s="217"/>
      <c r="AI96" s="217"/>
      <c r="AJ96" s="217"/>
      <c r="AK96" s="217"/>
      <c r="AL96" s="217"/>
      <c r="AM96" s="217"/>
      <c r="AN96" s="216">
        <f>SUM(AG96,AT96)</f>
        <v>0</v>
      </c>
      <c r="AO96" s="217"/>
      <c r="AP96" s="217"/>
      <c r="AQ96" s="82" t="s">
        <v>83</v>
      </c>
      <c r="AR96" s="46"/>
      <c r="AS96" s="83">
        <v>0</v>
      </c>
      <c r="AT96" s="84">
        <f>ROUND(SUM(AV96:AW96),2)</f>
        <v>0</v>
      </c>
      <c r="AU96" s="85">
        <f>'23023A - OPRAVA FASÁDY RD...'!P141</f>
        <v>0</v>
      </c>
      <c r="AV96" s="84">
        <f>'23023A - OPRAVA FASÁDY RD...'!J35</f>
        <v>0</v>
      </c>
      <c r="AW96" s="84">
        <f>'23023A - OPRAVA FASÁDY RD...'!J36</f>
        <v>0</v>
      </c>
      <c r="AX96" s="84">
        <f>'23023A - OPRAVA FASÁDY RD...'!J37</f>
        <v>0</v>
      </c>
      <c r="AY96" s="84">
        <f>'23023A - OPRAVA FASÁDY RD...'!J38</f>
        <v>0</v>
      </c>
      <c r="AZ96" s="84">
        <f>'23023A - OPRAVA FASÁDY RD...'!F35</f>
        <v>0</v>
      </c>
      <c r="BA96" s="84">
        <f>'23023A - OPRAVA FASÁDY RD...'!F36</f>
        <v>0</v>
      </c>
      <c r="BB96" s="84">
        <f>'23023A - OPRAVA FASÁDY RD...'!F37</f>
        <v>0</v>
      </c>
      <c r="BC96" s="84">
        <f>'23023A - OPRAVA FASÁDY RD...'!F38</f>
        <v>0</v>
      </c>
      <c r="BD96" s="86">
        <f>'23023A - OPRAVA FASÁDY RD...'!F39</f>
        <v>0</v>
      </c>
      <c r="BT96" s="23" t="s">
        <v>84</v>
      </c>
      <c r="BV96" s="23" t="s">
        <v>75</v>
      </c>
      <c r="BW96" s="23" t="s">
        <v>85</v>
      </c>
      <c r="BX96" s="23" t="s">
        <v>80</v>
      </c>
      <c r="CL96" s="23" t="s">
        <v>1</v>
      </c>
    </row>
    <row r="97" spans="1:90" s="3" customFormat="1" ht="23.25" customHeight="1">
      <c r="A97" s="81" t="s">
        <v>81</v>
      </c>
      <c r="B97" s="46"/>
      <c r="C97" s="9"/>
      <c r="D97" s="9"/>
      <c r="E97" s="218" t="s">
        <v>86</v>
      </c>
      <c r="F97" s="218"/>
      <c r="G97" s="218"/>
      <c r="H97" s="218"/>
      <c r="I97" s="218"/>
      <c r="J97" s="9"/>
      <c r="K97" s="218" t="s">
        <v>87</v>
      </c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16">
        <f>'23023B - OPRAVA PLOTU DO ...'!J32</f>
        <v>0</v>
      </c>
      <c r="AH97" s="217"/>
      <c r="AI97" s="217"/>
      <c r="AJ97" s="217"/>
      <c r="AK97" s="217"/>
      <c r="AL97" s="217"/>
      <c r="AM97" s="217"/>
      <c r="AN97" s="216">
        <f>SUM(AG97,AT97)</f>
        <v>0</v>
      </c>
      <c r="AO97" s="217"/>
      <c r="AP97" s="217"/>
      <c r="AQ97" s="82" t="s">
        <v>83</v>
      </c>
      <c r="AR97" s="46"/>
      <c r="AS97" s="87">
        <v>0</v>
      </c>
      <c r="AT97" s="88">
        <f>ROUND(SUM(AV97:AW97),2)</f>
        <v>0</v>
      </c>
      <c r="AU97" s="89">
        <f>'23023B - OPRAVA PLOTU DO ...'!P131</f>
        <v>0</v>
      </c>
      <c r="AV97" s="88">
        <f>'23023B - OPRAVA PLOTU DO ...'!J35</f>
        <v>0</v>
      </c>
      <c r="AW97" s="88">
        <f>'23023B - OPRAVA PLOTU DO ...'!J36</f>
        <v>0</v>
      </c>
      <c r="AX97" s="88">
        <f>'23023B - OPRAVA PLOTU DO ...'!J37</f>
        <v>0</v>
      </c>
      <c r="AY97" s="88">
        <f>'23023B - OPRAVA PLOTU DO ...'!J38</f>
        <v>0</v>
      </c>
      <c r="AZ97" s="88">
        <f>'23023B - OPRAVA PLOTU DO ...'!F35</f>
        <v>0</v>
      </c>
      <c r="BA97" s="88">
        <f>'23023B - OPRAVA PLOTU DO ...'!F36</f>
        <v>0</v>
      </c>
      <c r="BB97" s="88">
        <f>'23023B - OPRAVA PLOTU DO ...'!F37</f>
        <v>0</v>
      </c>
      <c r="BC97" s="88">
        <f>'23023B - OPRAVA PLOTU DO ...'!F38</f>
        <v>0</v>
      </c>
      <c r="BD97" s="90">
        <f>'23023B - OPRAVA PLOTU DO ...'!F39</f>
        <v>0</v>
      </c>
      <c r="BT97" s="23" t="s">
        <v>84</v>
      </c>
      <c r="BV97" s="23" t="s">
        <v>75</v>
      </c>
      <c r="BW97" s="23" t="s">
        <v>88</v>
      </c>
      <c r="BX97" s="23" t="s">
        <v>80</v>
      </c>
      <c r="CL97" s="23" t="s">
        <v>1</v>
      </c>
    </row>
    <row r="98" spans="2:44" s="1" customFormat="1" ht="30" customHeight="1">
      <c r="B98" s="30"/>
      <c r="AR98" s="30"/>
    </row>
    <row r="99" spans="2:44" s="1" customFormat="1" ht="6.95" customHeight="1"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30"/>
    </row>
  </sheetData>
  <mergeCells count="50">
    <mergeCell ref="AR2:BE2"/>
    <mergeCell ref="AN96:AP96"/>
    <mergeCell ref="AG96:AM96"/>
    <mergeCell ref="E96:I96"/>
    <mergeCell ref="K96:AF96"/>
    <mergeCell ref="AN97:AP97"/>
    <mergeCell ref="AG97:AM97"/>
    <mergeCell ref="E97:I97"/>
    <mergeCell ref="K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6" location="'23023A - OPRAVA FASÁDY RD...'!C2" display="/"/>
    <hyperlink ref="A97" location="'23023B - OPRAVA PLOTU DO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5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1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5" t="s">
        <v>85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79</v>
      </c>
    </row>
    <row r="4" spans="2:46" ht="24.95" customHeight="1">
      <c r="B4" s="18"/>
      <c r="D4" s="19" t="s">
        <v>89</v>
      </c>
      <c r="L4" s="18"/>
      <c r="M4" s="91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22" t="str">
        <f>'Rekapitulace stavby'!K6</f>
        <v>STAVEBNÍ ÚPRAVY OBJEKTU  Č.P. 366, FÜGNEROVA, KOLÍN</v>
      </c>
      <c r="F7" s="223"/>
      <c r="G7" s="223"/>
      <c r="H7" s="223"/>
      <c r="L7" s="18"/>
    </row>
    <row r="8" spans="2:12" ht="12" customHeight="1">
      <c r="B8" s="18"/>
      <c r="D8" s="25" t="s">
        <v>90</v>
      </c>
      <c r="L8" s="18"/>
    </row>
    <row r="9" spans="2:12" s="1" customFormat="1" ht="16.5" customHeight="1">
      <c r="B9" s="30"/>
      <c r="E9" s="222" t="s">
        <v>91</v>
      </c>
      <c r="F9" s="224"/>
      <c r="G9" s="224"/>
      <c r="H9" s="224"/>
      <c r="L9" s="30"/>
    </row>
    <row r="10" spans="2:12" s="1" customFormat="1" ht="12" customHeight="1">
      <c r="B10" s="30"/>
      <c r="D10" s="25" t="s">
        <v>92</v>
      </c>
      <c r="L10" s="30"/>
    </row>
    <row r="11" spans="2:12" s="1" customFormat="1" ht="16.5" customHeight="1">
      <c r="B11" s="30"/>
      <c r="E11" s="198" t="s">
        <v>93</v>
      </c>
      <c r="F11" s="224"/>
      <c r="G11" s="224"/>
      <c r="H11" s="224"/>
      <c r="L11" s="30"/>
    </row>
    <row r="12" spans="2:12" s="1" customFormat="1" ht="11.25">
      <c r="B12" s="30"/>
      <c r="L12" s="30"/>
    </row>
    <row r="13" spans="2:12" s="1" customFormat="1" ht="12" customHeight="1">
      <c r="B13" s="30"/>
      <c r="D13" s="25" t="s">
        <v>18</v>
      </c>
      <c r="F13" s="23" t="s">
        <v>1</v>
      </c>
      <c r="I13" s="25" t="s">
        <v>19</v>
      </c>
      <c r="J13" s="23" t="s">
        <v>1</v>
      </c>
      <c r="L13" s="30"/>
    </row>
    <row r="14" spans="2:12" s="1" customFormat="1" ht="12" customHeight="1">
      <c r="B14" s="30"/>
      <c r="D14" s="25" t="s">
        <v>20</v>
      </c>
      <c r="F14" s="23" t="s">
        <v>21</v>
      </c>
      <c r="I14" s="25" t="s">
        <v>22</v>
      </c>
      <c r="J14" s="50" t="str">
        <f>'Rekapitulace stavby'!AN8</f>
        <v>19. 4. 2023</v>
      </c>
      <c r="L14" s="30"/>
    </row>
    <row r="15" spans="2:12" s="1" customFormat="1" ht="10.9" customHeight="1">
      <c r="B15" s="30"/>
      <c r="L15" s="30"/>
    </row>
    <row r="16" spans="2:12" s="1" customFormat="1" ht="12" customHeight="1">
      <c r="B16" s="30"/>
      <c r="D16" s="25" t="s">
        <v>24</v>
      </c>
      <c r="I16" s="25" t="s">
        <v>25</v>
      </c>
      <c r="J16" s="23" t="str">
        <f>IF('Rekapitulace stavby'!AN10="","",'Rekapitulace stavby'!AN10)</f>
        <v/>
      </c>
      <c r="L16" s="30"/>
    </row>
    <row r="17" spans="2:12" s="1" customFormat="1" ht="18" customHeight="1">
      <c r="B17" s="30"/>
      <c r="E17" s="23" t="str">
        <f>IF('Rekapitulace stavby'!E11="","",'Rekapitulace stavby'!E11)</f>
        <v>Město Kolín, Karlovo náměstí 78, Kolín I</v>
      </c>
      <c r="I17" s="25" t="s">
        <v>26</v>
      </c>
      <c r="J17" s="23" t="str">
        <f>IF('Rekapitulace stavby'!AN11="","",'Rekapitulace stavby'!AN11)</f>
        <v/>
      </c>
      <c r="L17" s="30"/>
    </row>
    <row r="18" spans="2:12" s="1" customFormat="1" ht="6.95" customHeight="1">
      <c r="B18" s="30"/>
      <c r="L18" s="30"/>
    </row>
    <row r="19" spans="2:12" s="1" customFormat="1" ht="12" customHeight="1">
      <c r="B19" s="30"/>
      <c r="D19" s="25" t="s">
        <v>27</v>
      </c>
      <c r="I19" s="25" t="s">
        <v>25</v>
      </c>
      <c r="J19" s="26" t="str">
        <f>'Rekapitulace stavby'!AN13</f>
        <v>Vyplň údaj</v>
      </c>
      <c r="L19" s="30"/>
    </row>
    <row r="20" spans="2:12" s="1" customFormat="1" ht="18" customHeight="1">
      <c r="B20" s="30"/>
      <c r="E20" s="225" t="str">
        <f>'Rekapitulace stavby'!E14</f>
        <v>Vyplň údaj</v>
      </c>
      <c r="F20" s="182"/>
      <c r="G20" s="182"/>
      <c r="H20" s="182"/>
      <c r="I20" s="25" t="s">
        <v>26</v>
      </c>
      <c r="J20" s="26" t="str">
        <f>'Rekapitulace stavby'!AN14</f>
        <v>Vyplň údaj</v>
      </c>
      <c r="L20" s="30"/>
    </row>
    <row r="21" spans="2:12" s="1" customFormat="1" ht="6.95" customHeight="1">
      <c r="B21" s="30"/>
      <c r="L21" s="30"/>
    </row>
    <row r="22" spans="2:12" s="1" customFormat="1" ht="12" customHeight="1">
      <c r="B22" s="30"/>
      <c r="D22" s="25" t="s">
        <v>29</v>
      </c>
      <c r="I22" s="25" t="s">
        <v>25</v>
      </c>
      <c r="J22" s="23">
        <f>IF('Rekapitulace stavby'!AN16="","",'Rekapitulace stavby'!AN16)</f>
        <v>27210341</v>
      </c>
      <c r="L22" s="30"/>
    </row>
    <row r="23" spans="2:12" s="1" customFormat="1" ht="18" customHeight="1">
      <c r="B23" s="30"/>
      <c r="E23" s="23" t="str">
        <f>IF('Rekapitulace stavby'!E17="","",'Rekapitulace stavby'!E17)</f>
        <v>AZ PROJECT spol. s.r.o., Plynárenská 860 Kolín IV</v>
      </c>
      <c r="I23" s="25" t="s">
        <v>26</v>
      </c>
      <c r="J23" s="23" t="str">
        <f>IF('Rekapitulace stavby'!AN17="","",'Rekapitulace stavby'!AN17)</f>
        <v/>
      </c>
      <c r="L23" s="30"/>
    </row>
    <row r="24" spans="2:12" s="1" customFormat="1" ht="6.95" customHeight="1">
      <c r="B24" s="30"/>
      <c r="L24" s="30"/>
    </row>
    <row r="25" spans="2:12" s="1" customFormat="1" ht="12" customHeight="1">
      <c r="B25" s="30"/>
      <c r="D25" s="25" t="s">
        <v>31</v>
      </c>
      <c r="I25" s="25" t="s">
        <v>25</v>
      </c>
      <c r="J25" s="23">
        <f>IF('Rekapitulace stavby'!AN19="","",'Rekapitulace stavby'!AN19)</f>
        <v>27210341</v>
      </c>
      <c r="L25" s="30"/>
    </row>
    <row r="26" spans="2:12" s="1" customFormat="1" ht="18" customHeight="1">
      <c r="B26" s="30"/>
      <c r="E26" s="23" t="str">
        <f>IF('Rekapitulace stavby'!E20="","",'Rekapitulace stavby'!E20)</f>
        <v>AZ PROJECT spol. s.r.o., Plynárenská 860 Kolín IV</v>
      </c>
      <c r="I26" s="25" t="s">
        <v>26</v>
      </c>
      <c r="J26" s="23" t="str">
        <f>IF('Rekapitulace stavby'!AN20="","",'Rekapitulace stavby'!AN20)</f>
        <v/>
      </c>
      <c r="L26" s="30"/>
    </row>
    <row r="27" spans="2:12" s="1" customFormat="1" ht="6.95" customHeight="1">
      <c r="B27" s="30"/>
      <c r="L27" s="30"/>
    </row>
    <row r="28" spans="2:12" s="1" customFormat="1" ht="12" customHeight="1">
      <c r="B28" s="30"/>
      <c r="D28" s="25" t="s">
        <v>32</v>
      </c>
      <c r="L28" s="30"/>
    </row>
    <row r="29" spans="2:12" s="7" customFormat="1" ht="16.5" customHeight="1">
      <c r="B29" s="92"/>
      <c r="E29" s="187" t="s">
        <v>1</v>
      </c>
      <c r="F29" s="187"/>
      <c r="G29" s="187"/>
      <c r="H29" s="187"/>
      <c r="L29" s="92"/>
    </row>
    <row r="30" spans="2:12" s="1" customFormat="1" ht="6.95" customHeight="1">
      <c r="B30" s="30"/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25.35" customHeight="1">
      <c r="B32" s="30"/>
      <c r="D32" s="93" t="s">
        <v>33</v>
      </c>
      <c r="J32" s="64">
        <f>ROUND(J141,2)</f>
        <v>0</v>
      </c>
      <c r="L32" s="30"/>
    </row>
    <row r="33" spans="2:12" s="1" customFormat="1" ht="6.95" customHeight="1">
      <c r="B33" s="30"/>
      <c r="D33" s="51"/>
      <c r="E33" s="51"/>
      <c r="F33" s="51"/>
      <c r="G33" s="51"/>
      <c r="H33" s="51"/>
      <c r="I33" s="51"/>
      <c r="J33" s="51"/>
      <c r="K33" s="51"/>
      <c r="L33" s="30"/>
    </row>
    <row r="34" spans="2:12" s="1" customFormat="1" ht="14.45" customHeight="1">
      <c r="B34" s="30"/>
      <c r="F34" s="33" t="s">
        <v>35</v>
      </c>
      <c r="I34" s="33" t="s">
        <v>34</v>
      </c>
      <c r="J34" s="33" t="s">
        <v>36</v>
      </c>
      <c r="L34" s="30"/>
    </row>
    <row r="35" spans="2:12" s="1" customFormat="1" ht="14.45" customHeight="1">
      <c r="B35" s="30"/>
      <c r="D35" s="53" t="s">
        <v>37</v>
      </c>
      <c r="E35" s="25" t="s">
        <v>38</v>
      </c>
      <c r="F35" s="84">
        <f>ROUND((SUM(BE141:BE349)),2)</f>
        <v>0</v>
      </c>
      <c r="I35" s="94">
        <v>0.21</v>
      </c>
      <c r="J35" s="84">
        <f>ROUND(((SUM(BE141:BE349))*I35),2)</f>
        <v>0</v>
      </c>
      <c r="L35" s="30"/>
    </row>
    <row r="36" spans="2:12" s="1" customFormat="1" ht="14.45" customHeight="1">
      <c r="B36" s="30"/>
      <c r="E36" s="25" t="s">
        <v>39</v>
      </c>
      <c r="F36" s="84">
        <f>ROUND((SUM(BF141:BF349)),2)</f>
        <v>0</v>
      </c>
      <c r="I36" s="94">
        <v>0.15</v>
      </c>
      <c r="J36" s="84">
        <f>ROUND(((SUM(BF141:BF349))*I36),2)</f>
        <v>0</v>
      </c>
      <c r="L36" s="30"/>
    </row>
    <row r="37" spans="2:12" s="1" customFormat="1" ht="14.45" customHeight="1" hidden="1">
      <c r="B37" s="30"/>
      <c r="E37" s="25" t="s">
        <v>40</v>
      </c>
      <c r="F37" s="84">
        <f>ROUND((SUM(BG141:BG349)),2)</f>
        <v>0</v>
      </c>
      <c r="I37" s="94">
        <v>0.21</v>
      </c>
      <c r="J37" s="84">
        <f>0</f>
        <v>0</v>
      </c>
      <c r="L37" s="30"/>
    </row>
    <row r="38" spans="2:12" s="1" customFormat="1" ht="14.45" customHeight="1" hidden="1">
      <c r="B38" s="30"/>
      <c r="E38" s="25" t="s">
        <v>41</v>
      </c>
      <c r="F38" s="84">
        <f>ROUND((SUM(BH141:BH349)),2)</f>
        <v>0</v>
      </c>
      <c r="I38" s="94">
        <v>0.15</v>
      </c>
      <c r="J38" s="84">
        <f>0</f>
        <v>0</v>
      </c>
      <c r="L38" s="30"/>
    </row>
    <row r="39" spans="2:12" s="1" customFormat="1" ht="14.45" customHeight="1" hidden="1">
      <c r="B39" s="30"/>
      <c r="E39" s="25" t="s">
        <v>42</v>
      </c>
      <c r="F39" s="84">
        <f>ROUND((SUM(BI141:BI349)),2)</f>
        <v>0</v>
      </c>
      <c r="I39" s="94">
        <v>0</v>
      </c>
      <c r="J39" s="84">
        <f>0</f>
        <v>0</v>
      </c>
      <c r="L39" s="30"/>
    </row>
    <row r="40" spans="2:12" s="1" customFormat="1" ht="6.95" customHeight="1">
      <c r="B40" s="30"/>
      <c r="L40" s="30"/>
    </row>
    <row r="41" spans="2:12" s="1" customFormat="1" ht="25.35" customHeight="1">
      <c r="B41" s="30"/>
      <c r="C41" s="95"/>
      <c r="D41" s="96" t="s">
        <v>43</v>
      </c>
      <c r="E41" s="55"/>
      <c r="F41" s="55"/>
      <c r="G41" s="97" t="s">
        <v>44</v>
      </c>
      <c r="H41" s="98" t="s">
        <v>45</v>
      </c>
      <c r="I41" s="55"/>
      <c r="J41" s="99">
        <f>SUM(J32:J39)</f>
        <v>0</v>
      </c>
      <c r="K41" s="100"/>
      <c r="L41" s="30"/>
    </row>
    <row r="42" spans="2:12" s="1" customFormat="1" ht="14.45" customHeight="1">
      <c r="B42" s="30"/>
      <c r="L42" s="30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46</v>
      </c>
      <c r="E50" s="40"/>
      <c r="F50" s="40"/>
      <c r="G50" s="39" t="s">
        <v>47</v>
      </c>
      <c r="H50" s="40"/>
      <c r="I50" s="40"/>
      <c r="J50" s="40"/>
      <c r="K50" s="40"/>
      <c r="L50" s="30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2:12" s="1" customFormat="1" ht="12.75">
      <c r="B61" s="30"/>
      <c r="D61" s="41" t="s">
        <v>48</v>
      </c>
      <c r="E61" s="32"/>
      <c r="F61" s="101" t="s">
        <v>49</v>
      </c>
      <c r="G61" s="41" t="s">
        <v>48</v>
      </c>
      <c r="H61" s="32"/>
      <c r="I61" s="32"/>
      <c r="J61" s="102" t="s">
        <v>49</v>
      </c>
      <c r="K61" s="32"/>
      <c r="L61" s="30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2:12" s="1" customFormat="1" ht="12.75">
      <c r="B65" s="30"/>
      <c r="D65" s="39" t="s">
        <v>50</v>
      </c>
      <c r="E65" s="40"/>
      <c r="F65" s="40"/>
      <c r="G65" s="39" t="s">
        <v>51</v>
      </c>
      <c r="H65" s="40"/>
      <c r="I65" s="40"/>
      <c r="J65" s="40"/>
      <c r="K65" s="40"/>
      <c r="L65" s="30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2:12" s="1" customFormat="1" ht="12.75">
      <c r="B76" s="30"/>
      <c r="D76" s="41" t="s">
        <v>48</v>
      </c>
      <c r="E76" s="32"/>
      <c r="F76" s="101" t="s">
        <v>49</v>
      </c>
      <c r="G76" s="41" t="s">
        <v>48</v>
      </c>
      <c r="H76" s="32"/>
      <c r="I76" s="32"/>
      <c r="J76" s="102" t="s">
        <v>49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12" s="1" customFormat="1" ht="24.95" customHeight="1">
      <c r="B82" s="30"/>
      <c r="C82" s="19" t="s">
        <v>94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5" t="s">
        <v>16</v>
      </c>
      <c r="L84" s="30"/>
    </row>
    <row r="85" spans="2:12" s="1" customFormat="1" ht="16.5" customHeight="1">
      <c r="B85" s="30"/>
      <c r="E85" s="222" t="str">
        <f>E7</f>
        <v>STAVEBNÍ ÚPRAVY OBJEKTU  Č.P. 366, FÜGNEROVA, KOLÍN</v>
      </c>
      <c r="F85" s="223"/>
      <c r="G85" s="223"/>
      <c r="H85" s="223"/>
      <c r="L85" s="30"/>
    </row>
    <row r="86" spans="2:12" ht="12" customHeight="1">
      <c r="B86" s="18"/>
      <c r="C86" s="25" t="s">
        <v>90</v>
      </c>
      <c r="L86" s="18"/>
    </row>
    <row r="87" spans="2:12" s="1" customFormat="1" ht="16.5" customHeight="1">
      <c r="B87" s="30"/>
      <c r="E87" s="222" t="s">
        <v>91</v>
      </c>
      <c r="F87" s="224"/>
      <c r="G87" s="224"/>
      <c r="H87" s="224"/>
      <c r="L87" s="30"/>
    </row>
    <row r="88" spans="2:12" s="1" customFormat="1" ht="12" customHeight="1">
      <c r="B88" s="30"/>
      <c r="C88" s="25" t="s">
        <v>92</v>
      </c>
      <c r="L88" s="30"/>
    </row>
    <row r="89" spans="2:12" s="1" customFormat="1" ht="16.5" customHeight="1">
      <c r="B89" s="30"/>
      <c r="E89" s="198" t="str">
        <f>E11</f>
        <v>23023A - OPRAVA FASÁDY RD FUGNEROVA</v>
      </c>
      <c r="F89" s="224"/>
      <c r="G89" s="224"/>
      <c r="H89" s="224"/>
      <c r="L89" s="30"/>
    </row>
    <row r="90" spans="2:12" s="1" customFormat="1" ht="6.95" customHeight="1">
      <c r="B90" s="30"/>
      <c r="L90" s="30"/>
    </row>
    <row r="91" spans="2:12" s="1" customFormat="1" ht="12" customHeight="1">
      <c r="B91" s="30"/>
      <c r="C91" s="25" t="s">
        <v>20</v>
      </c>
      <c r="F91" s="23" t="str">
        <f>F14</f>
        <v>Kolín, Fugnerova 366</v>
      </c>
      <c r="I91" s="25" t="s">
        <v>22</v>
      </c>
      <c r="J91" s="50" t="str">
        <f>IF(J14="","",J14)</f>
        <v>19. 4. 2023</v>
      </c>
      <c r="L91" s="30"/>
    </row>
    <row r="92" spans="2:12" s="1" customFormat="1" ht="6.95" customHeight="1">
      <c r="B92" s="30"/>
      <c r="L92" s="30"/>
    </row>
    <row r="93" spans="2:12" s="1" customFormat="1" ht="15.2" customHeight="1">
      <c r="B93" s="30"/>
      <c r="C93" s="25" t="s">
        <v>24</v>
      </c>
      <c r="F93" s="23" t="str">
        <f>E17</f>
        <v>Město Kolín, Karlovo náměstí 78, Kolín I</v>
      </c>
      <c r="I93" s="25" t="s">
        <v>29</v>
      </c>
      <c r="J93" s="28" t="str">
        <f>E23</f>
        <v>AZ PROJECT spol. s.r.o., Plynárenská 860 Kolín IV</v>
      </c>
      <c r="L93" s="30"/>
    </row>
    <row r="94" spans="2:12" s="1" customFormat="1" ht="15.2" customHeight="1">
      <c r="B94" s="30"/>
      <c r="C94" s="25" t="s">
        <v>27</v>
      </c>
      <c r="F94" s="23" t="str">
        <f>IF(E20="","",E20)</f>
        <v>Vyplň údaj</v>
      </c>
      <c r="I94" s="25" t="s">
        <v>31</v>
      </c>
      <c r="J94" s="28" t="str">
        <f>E26</f>
        <v>AZ PROJECT spol. s.r.o., Plynárenská 860 Kolín IV</v>
      </c>
      <c r="L94" s="30"/>
    </row>
    <row r="95" spans="2:12" s="1" customFormat="1" ht="10.35" customHeight="1">
      <c r="B95" s="30"/>
      <c r="L95" s="30"/>
    </row>
    <row r="96" spans="2:12" s="1" customFormat="1" ht="29.25" customHeight="1">
      <c r="B96" s="30"/>
      <c r="C96" s="103" t="s">
        <v>95</v>
      </c>
      <c r="D96" s="95"/>
      <c r="E96" s="95"/>
      <c r="F96" s="95"/>
      <c r="G96" s="95"/>
      <c r="H96" s="95"/>
      <c r="I96" s="95"/>
      <c r="J96" s="104" t="s">
        <v>96</v>
      </c>
      <c r="K96" s="95"/>
      <c r="L96" s="30"/>
    </row>
    <row r="97" spans="2:12" s="1" customFormat="1" ht="10.35" customHeight="1">
      <c r="B97" s="30"/>
      <c r="L97" s="30"/>
    </row>
    <row r="98" spans="2:47" s="1" customFormat="1" ht="22.9" customHeight="1">
      <c r="B98" s="30"/>
      <c r="C98" s="105" t="s">
        <v>97</v>
      </c>
      <c r="J98" s="64">
        <f>J141</f>
        <v>0</v>
      </c>
      <c r="L98" s="30"/>
      <c r="AU98" s="15" t="s">
        <v>98</v>
      </c>
    </row>
    <row r="99" spans="2:12" s="8" customFormat="1" ht="24.95" customHeight="1">
      <c r="B99" s="106"/>
      <c r="D99" s="107" t="s">
        <v>99</v>
      </c>
      <c r="E99" s="108"/>
      <c r="F99" s="108"/>
      <c r="G99" s="108"/>
      <c r="H99" s="108"/>
      <c r="I99" s="108"/>
      <c r="J99" s="109">
        <f>J142</f>
        <v>0</v>
      </c>
      <c r="L99" s="106"/>
    </row>
    <row r="100" spans="2:12" s="9" customFormat="1" ht="19.9" customHeight="1">
      <c r="B100" s="110"/>
      <c r="D100" s="111" t="s">
        <v>100</v>
      </c>
      <c r="E100" s="112"/>
      <c r="F100" s="112"/>
      <c r="G100" s="112"/>
      <c r="H100" s="112"/>
      <c r="I100" s="112"/>
      <c r="J100" s="113">
        <f>J143</f>
        <v>0</v>
      </c>
      <c r="L100" s="110"/>
    </row>
    <row r="101" spans="2:12" s="9" customFormat="1" ht="19.9" customHeight="1">
      <c r="B101" s="110"/>
      <c r="D101" s="111" t="s">
        <v>101</v>
      </c>
      <c r="E101" s="112"/>
      <c r="F101" s="112"/>
      <c r="G101" s="112"/>
      <c r="H101" s="112"/>
      <c r="I101" s="112"/>
      <c r="J101" s="113">
        <f>J151</f>
        <v>0</v>
      </c>
      <c r="L101" s="110"/>
    </row>
    <row r="102" spans="2:12" s="9" customFormat="1" ht="19.9" customHeight="1">
      <c r="B102" s="110"/>
      <c r="D102" s="111" t="s">
        <v>102</v>
      </c>
      <c r="E102" s="112"/>
      <c r="F102" s="112"/>
      <c r="G102" s="112"/>
      <c r="H102" s="112"/>
      <c r="I102" s="112"/>
      <c r="J102" s="113">
        <f>J172</f>
        <v>0</v>
      </c>
      <c r="L102" s="110"/>
    </row>
    <row r="103" spans="2:12" s="9" customFormat="1" ht="19.9" customHeight="1">
      <c r="B103" s="110"/>
      <c r="D103" s="111" t="s">
        <v>103</v>
      </c>
      <c r="E103" s="112"/>
      <c r="F103" s="112"/>
      <c r="G103" s="112"/>
      <c r="H103" s="112"/>
      <c r="I103" s="112"/>
      <c r="J103" s="113">
        <f>J215</f>
        <v>0</v>
      </c>
      <c r="L103" s="110"/>
    </row>
    <row r="104" spans="2:12" s="9" customFormat="1" ht="19.9" customHeight="1">
      <c r="B104" s="110"/>
      <c r="D104" s="111" t="s">
        <v>104</v>
      </c>
      <c r="E104" s="112"/>
      <c r="F104" s="112"/>
      <c r="G104" s="112"/>
      <c r="H104" s="112"/>
      <c r="I104" s="112"/>
      <c r="J104" s="113">
        <f>J226</f>
        <v>0</v>
      </c>
      <c r="L104" s="110"/>
    </row>
    <row r="105" spans="2:12" s="8" customFormat="1" ht="24.95" customHeight="1">
      <c r="B105" s="106"/>
      <c r="D105" s="107" t="s">
        <v>105</v>
      </c>
      <c r="E105" s="108"/>
      <c r="F105" s="108"/>
      <c r="G105" s="108"/>
      <c r="H105" s="108"/>
      <c r="I105" s="108"/>
      <c r="J105" s="109">
        <f>J228</f>
        <v>0</v>
      </c>
      <c r="L105" s="106"/>
    </row>
    <row r="106" spans="2:12" s="9" customFormat="1" ht="19.9" customHeight="1">
      <c r="B106" s="110"/>
      <c r="D106" s="111" t="s">
        <v>106</v>
      </c>
      <c r="E106" s="112"/>
      <c r="F106" s="112"/>
      <c r="G106" s="112"/>
      <c r="H106" s="112"/>
      <c r="I106" s="112"/>
      <c r="J106" s="113">
        <f>J229</f>
        <v>0</v>
      </c>
      <c r="L106" s="110"/>
    </row>
    <row r="107" spans="2:12" s="9" customFormat="1" ht="19.9" customHeight="1">
      <c r="B107" s="110"/>
      <c r="D107" s="111" t="s">
        <v>107</v>
      </c>
      <c r="E107" s="112"/>
      <c r="F107" s="112"/>
      <c r="G107" s="112"/>
      <c r="H107" s="112"/>
      <c r="I107" s="112"/>
      <c r="J107" s="113">
        <f>J240</f>
        <v>0</v>
      </c>
      <c r="L107" s="110"/>
    </row>
    <row r="108" spans="2:12" s="9" customFormat="1" ht="19.9" customHeight="1">
      <c r="B108" s="110"/>
      <c r="D108" s="111" t="s">
        <v>108</v>
      </c>
      <c r="E108" s="112"/>
      <c r="F108" s="112"/>
      <c r="G108" s="112"/>
      <c r="H108" s="112"/>
      <c r="I108" s="112"/>
      <c r="J108" s="113">
        <f>J244</f>
        <v>0</v>
      </c>
      <c r="L108" s="110"/>
    </row>
    <row r="109" spans="2:12" s="9" customFormat="1" ht="19.9" customHeight="1">
      <c r="B109" s="110"/>
      <c r="D109" s="111" t="s">
        <v>109</v>
      </c>
      <c r="E109" s="112"/>
      <c r="F109" s="112"/>
      <c r="G109" s="112"/>
      <c r="H109" s="112"/>
      <c r="I109" s="112"/>
      <c r="J109" s="113">
        <f>J251</f>
        <v>0</v>
      </c>
      <c r="L109" s="110"/>
    </row>
    <row r="110" spans="2:12" s="9" customFormat="1" ht="19.9" customHeight="1">
      <c r="B110" s="110"/>
      <c r="D110" s="111" t="s">
        <v>110</v>
      </c>
      <c r="E110" s="112"/>
      <c r="F110" s="112"/>
      <c r="G110" s="112"/>
      <c r="H110" s="112"/>
      <c r="I110" s="112"/>
      <c r="J110" s="113">
        <f>J273</f>
        <v>0</v>
      </c>
      <c r="L110" s="110"/>
    </row>
    <row r="111" spans="2:12" s="9" customFormat="1" ht="19.9" customHeight="1">
      <c r="B111" s="110"/>
      <c r="D111" s="111" t="s">
        <v>111</v>
      </c>
      <c r="E111" s="112"/>
      <c r="F111" s="112"/>
      <c r="G111" s="112"/>
      <c r="H111" s="112"/>
      <c r="I111" s="112"/>
      <c r="J111" s="113">
        <f>J278</f>
        <v>0</v>
      </c>
      <c r="L111" s="110"/>
    </row>
    <row r="112" spans="2:12" s="9" customFormat="1" ht="19.9" customHeight="1">
      <c r="B112" s="110"/>
      <c r="D112" s="111" t="s">
        <v>112</v>
      </c>
      <c r="E112" s="112"/>
      <c r="F112" s="112"/>
      <c r="G112" s="112"/>
      <c r="H112" s="112"/>
      <c r="I112" s="112"/>
      <c r="J112" s="113">
        <f>J280</f>
        <v>0</v>
      </c>
      <c r="L112" s="110"/>
    </row>
    <row r="113" spans="2:12" s="9" customFormat="1" ht="19.9" customHeight="1">
      <c r="B113" s="110"/>
      <c r="D113" s="111" t="s">
        <v>113</v>
      </c>
      <c r="E113" s="112"/>
      <c r="F113" s="112"/>
      <c r="G113" s="112"/>
      <c r="H113" s="112"/>
      <c r="I113" s="112"/>
      <c r="J113" s="113">
        <f>J290</f>
        <v>0</v>
      </c>
      <c r="L113" s="110"/>
    </row>
    <row r="114" spans="2:12" s="9" customFormat="1" ht="19.9" customHeight="1">
      <c r="B114" s="110"/>
      <c r="D114" s="111" t="s">
        <v>114</v>
      </c>
      <c r="E114" s="112"/>
      <c r="F114" s="112"/>
      <c r="G114" s="112"/>
      <c r="H114" s="112"/>
      <c r="I114" s="112"/>
      <c r="J114" s="113">
        <f>J313</f>
        <v>0</v>
      </c>
      <c r="L114" s="110"/>
    </row>
    <row r="115" spans="2:12" s="9" customFormat="1" ht="19.9" customHeight="1">
      <c r="B115" s="110"/>
      <c r="D115" s="111" t="s">
        <v>115</v>
      </c>
      <c r="E115" s="112"/>
      <c r="F115" s="112"/>
      <c r="G115" s="112"/>
      <c r="H115" s="112"/>
      <c r="I115" s="112"/>
      <c r="J115" s="113">
        <f>J318</f>
        <v>0</v>
      </c>
      <c r="L115" s="110"/>
    </row>
    <row r="116" spans="2:12" s="9" customFormat="1" ht="19.9" customHeight="1">
      <c r="B116" s="110"/>
      <c r="D116" s="111" t="s">
        <v>116</v>
      </c>
      <c r="E116" s="112"/>
      <c r="F116" s="112"/>
      <c r="G116" s="112"/>
      <c r="H116" s="112"/>
      <c r="I116" s="112"/>
      <c r="J116" s="113">
        <f>J322</f>
        <v>0</v>
      </c>
      <c r="L116" s="110"/>
    </row>
    <row r="117" spans="2:12" s="8" customFormat="1" ht="24.95" customHeight="1">
      <c r="B117" s="106"/>
      <c r="D117" s="107" t="s">
        <v>117</v>
      </c>
      <c r="E117" s="108"/>
      <c r="F117" s="108"/>
      <c r="G117" s="108"/>
      <c r="H117" s="108"/>
      <c r="I117" s="108"/>
      <c r="J117" s="109">
        <f>J344</f>
        <v>0</v>
      </c>
      <c r="L117" s="106"/>
    </row>
    <row r="118" spans="2:12" s="9" customFormat="1" ht="19.9" customHeight="1">
      <c r="B118" s="110"/>
      <c r="D118" s="111" t="s">
        <v>118</v>
      </c>
      <c r="E118" s="112"/>
      <c r="F118" s="112"/>
      <c r="G118" s="112"/>
      <c r="H118" s="112"/>
      <c r="I118" s="112"/>
      <c r="J118" s="113">
        <f>J345</f>
        <v>0</v>
      </c>
      <c r="L118" s="110"/>
    </row>
    <row r="119" spans="2:12" s="9" customFormat="1" ht="19.9" customHeight="1">
      <c r="B119" s="110"/>
      <c r="D119" s="111" t="s">
        <v>119</v>
      </c>
      <c r="E119" s="112"/>
      <c r="F119" s="112"/>
      <c r="G119" s="112"/>
      <c r="H119" s="112"/>
      <c r="I119" s="112"/>
      <c r="J119" s="113">
        <f>J348</f>
        <v>0</v>
      </c>
      <c r="L119" s="110"/>
    </row>
    <row r="120" spans="2:12" s="1" customFormat="1" ht="21.75" customHeight="1">
      <c r="B120" s="30"/>
      <c r="L120" s="30"/>
    </row>
    <row r="121" spans="2:12" s="1" customFormat="1" ht="6.95" customHeight="1"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30"/>
    </row>
    <row r="125" spans="2:12" s="1" customFormat="1" ht="6.95" customHeight="1">
      <c r="B125" s="44"/>
      <c r="C125" s="45"/>
      <c r="D125" s="45"/>
      <c r="E125" s="45"/>
      <c r="F125" s="45"/>
      <c r="G125" s="45"/>
      <c r="H125" s="45"/>
      <c r="I125" s="45"/>
      <c r="J125" s="45"/>
      <c r="K125" s="45"/>
      <c r="L125" s="30"/>
    </row>
    <row r="126" spans="2:12" s="1" customFormat="1" ht="24.95" customHeight="1">
      <c r="B126" s="30"/>
      <c r="C126" s="19" t="s">
        <v>120</v>
      </c>
      <c r="L126" s="30"/>
    </row>
    <row r="127" spans="2:12" s="1" customFormat="1" ht="6.95" customHeight="1">
      <c r="B127" s="30"/>
      <c r="L127" s="30"/>
    </row>
    <row r="128" spans="2:12" s="1" customFormat="1" ht="12" customHeight="1">
      <c r="B128" s="30"/>
      <c r="C128" s="25" t="s">
        <v>16</v>
      </c>
      <c r="L128" s="30"/>
    </row>
    <row r="129" spans="2:12" s="1" customFormat="1" ht="16.5" customHeight="1">
      <c r="B129" s="30"/>
      <c r="E129" s="222" t="str">
        <f>E7</f>
        <v>STAVEBNÍ ÚPRAVY OBJEKTU  Č.P. 366, FÜGNEROVA, KOLÍN</v>
      </c>
      <c r="F129" s="223"/>
      <c r="G129" s="223"/>
      <c r="H129" s="223"/>
      <c r="L129" s="30"/>
    </row>
    <row r="130" spans="2:12" ht="12" customHeight="1">
      <c r="B130" s="18"/>
      <c r="C130" s="25" t="s">
        <v>90</v>
      </c>
      <c r="L130" s="18"/>
    </row>
    <row r="131" spans="2:12" s="1" customFormat="1" ht="16.5" customHeight="1">
      <c r="B131" s="30"/>
      <c r="E131" s="222" t="s">
        <v>91</v>
      </c>
      <c r="F131" s="224"/>
      <c r="G131" s="224"/>
      <c r="H131" s="224"/>
      <c r="L131" s="30"/>
    </row>
    <row r="132" spans="2:12" s="1" customFormat="1" ht="12" customHeight="1">
      <c r="B132" s="30"/>
      <c r="C132" s="25" t="s">
        <v>92</v>
      </c>
      <c r="L132" s="30"/>
    </row>
    <row r="133" spans="2:12" s="1" customFormat="1" ht="16.5" customHeight="1">
      <c r="B133" s="30"/>
      <c r="E133" s="198" t="str">
        <f>E11</f>
        <v>23023A - OPRAVA FASÁDY RD FUGNEROVA</v>
      </c>
      <c r="F133" s="224"/>
      <c r="G133" s="224"/>
      <c r="H133" s="224"/>
      <c r="L133" s="30"/>
    </row>
    <row r="134" spans="2:12" s="1" customFormat="1" ht="6.95" customHeight="1">
      <c r="B134" s="30"/>
      <c r="L134" s="30"/>
    </row>
    <row r="135" spans="2:12" s="1" customFormat="1" ht="12" customHeight="1">
      <c r="B135" s="30"/>
      <c r="C135" s="25" t="s">
        <v>20</v>
      </c>
      <c r="F135" s="23" t="str">
        <f>F14</f>
        <v>Kolín, Fugnerova 366</v>
      </c>
      <c r="I135" s="25" t="s">
        <v>22</v>
      </c>
      <c r="J135" s="50" t="str">
        <f>IF(J14="","",J14)</f>
        <v>19. 4. 2023</v>
      </c>
      <c r="L135" s="30"/>
    </row>
    <row r="136" spans="2:12" s="1" customFormat="1" ht="6.95" customHeight="1">
      <c r="B136" s="30"/>
      <c r="L136" s="30"/>
    </row>
    <row r="137" spans="2:12" s="1" customFormat="1" ht="15.2" customHeight="1">
      <c r="B137" s="30"/>
      <c r="C137" s="25" t="s">
        <v>24</v>
      </c>
      <c r="F137" s="23" t="str">
        <f>E17</f>
        <v>Město Kolín, Karlovo náměstí 78, Kolín I</v>
      </c>
      <c r="I137" s="25" t="s">
        <v>29</v>
      </c>
      <c r="J137" s="28" t="str">
        <f>E23</f>
        <v>AZ PROJECT spol. s.r.o., Plynárenská 860 Kolín IV</v>
      </c>
      <c r="L137" s="30"/>
    </row>
    <row r="138" spans="2:12" s="1" customFormat="1" ht="15.2" customHeight="1">
      <c r="B138" s="30"/>
      <c r="C138" s="25" t="s">
        <v>27</v>
      </c>
      <c r="F138" s="23" t="str">
        <f>IF(E20="","",E20)</f>
        <v>Vyplň údaj</v>
      </c>
      <c r="I138" s="25" t="s">
        <v>31</v>
      </c>
      <c r="J138" s="28" t="str">
        <f>E26</f>
        <v>AZ PROJECT spol. s.r.o., Plynárenská 860 Kolín IV</v>
      </c>
      <c r="L138" s="30"/>
    </row>
    <row r="139" spans="2:12" s="1" customFormat="1" ht="10.35" customHeight="1">
      <c r="B139" s="30"/>
      <c r="L139" s="30"/>
    </row>
    <row r="140" spans="2:20" s="10" customFormat="1" ht="29.25" customHeight="1">
      <c r="B140" s="114"/>
      <c r="C140" s="115" t="s">
        <v>121</v>
      </c>
      <c r="D140" s="116" t="s">
        <v>58</v>
      </c>
      <c r="E140" s="116" t="s">
        <v>54</v>
      </c>
      <c r="F140" s="116" t="s">
        <v>55</v>
      </c>
      <c r="G140" s="116" t="s">
        <v>122</v>
      </c>
      <c r="H140" s="116" t="s">
        <v>123</v>
      </c>
      <c r="I140" s="116" t="s">
        <v>124</v>
      </c>
      <c r="J140" s="116" t="s">
        <v>96</v>
      </c>
      <c r="K140" s="117" t="s">
        <v>125</v>
      </c>
      <c r="L140" s="114"/>
      <c r="M140" s="57" t="s">
        <v>1</v>
      </c>
      <c r="N140" s="58" t="s">
        <v>37</v>
      </c>
      <c r="O140" s="58" t="s">
        <v>126</v>
      </c>
      <c r="P140" s="58" t="s">
        <v>127</v>
      </c>
      <c r="Q140" s="58" t="s">
        <v>128</v>
      </c>
      <c r="R140" s="58" t="s">
        <v>129</v>
      </c>
      <c r="S140" s="58" t="s">
        <v>130</v>
      </c>
      <c r="T140" s="59" t="s">
        <v>131</v>
      </c>
    </row>
    <row r="141" spans="2:63" s="1" customFormat="1" ht="22.9" customHeight="1">
      <c r="B141" s="30"/>
      <c r="C141" s="62" t="s">
        <v>132</v>
      </c>
      <c r="J141" s="118">
        <f>BK141</f>
        <v>0</v>
      </c>
      <c r="L141" s="30"/>
      <c r="M141" s="60"/>
      <c r="N141" s="51"/>
      <c r="O141" s="51"/>
      <c r="P141" s="119">
        <f>P142+P228+P344</f>
        <v>0</v>
      </c>
      <c r="Q141" s="51"/>
      <c r="R141" s="119">
        <f>R142+R228+R344</f>
        <v>15.1048914</v>
      </c>
      <c r="S141" s="51"/>
      <c r="T141" s="120">
        <f>T142+T228+T344</f>
        <v>30.073180000000004</v>
      </c>
      <c r="AT141" s="15" t="s">
        <v>72</v>
      </c>
      <c r="AU141" s="15" t="s">
        <v>98</v>
      </c>
      <c r="BK141" s="121">
        <f>BK142+BK228+BK344</f>
        <v>0</v>
      </c>
    </row>
    <row r="142" spans="2:63" s="11" customFormat="1" ht="25.9" customHeight="1">
      <c r="B142" s="122"/>
      <c r="D142" s="123" t="s">
        <v>72</v>
      </c>
      <c r="E142" s="124" t="s">
        <v>133</v>
      </c>
      <c r="F142" s="124" t="s">
        <v>134</v>
      </c>
      <c r="I142" s="125"/>
      <c r="J142" s="126">
        <f>BK142</f>
        <v>0</v>
      </c>
      <c r="L142" s="122"/>
      <c r="M142" s="127"/>
      <c r="P142" s="128">
        <f>P143+P151+P172+P215+P226</f>
        <v>0</v>
      </c>
      <c r="R142" s="128">
        <f>R143+R151+R172+R215+R226</f>
        <v>13.77683777</v>
      </c>
      <c r="T142" s="129">
        <f>T143+T151+T172+T215+T226</f>
        <v>29.658178000000003</v>
      </c>
      <c r="AR142" s="123" t="s">
        <v>79</v>
      </c>
      <c r="AT142" s="130" t="s">
        <v>72</v>
      </c>
      <c r="AU142" s="130" t="s">
        <v>73</v>
      </c>
      <c r="AY142" s="123" t="s">
        <v>135</v>
      </c>
      <c r="BK142" s="131">
        <f>BK143+BK151+BK172+BK215+BK226</f>
        <v>0</v>
      </c>
    </row>
    <row r="143" spans="2:63" s="11" customFormat="1" ht="22.9" customHeight="1">
      <c r="B143" s="122"/>
      <c r="D143" s="123" t="s">
        <v>72</v>
      </c>
      <c r="E143" s="132" t="s">
        <v>136</v>
      </c>
      <c r="F143" s="132" t="s">
        <v>137</v>
      </c>
      <c r="I143" s="125"/>
      <c r="J143" s="133">
        <f>BK143</f>
        <v>0</v>
      </c>
      <c r="L143" s="122"/>
      <c r="M143" s="127"/>
      <c r="P143" s="128">
        <f>SUM(P144:P150)</f>
        <v>0</v>
      </c>
      <c r="R143" s="128">
        <f>SUM(R144:R150)</f>
        <v>1.02033</v>
      </c>
      <c r="T143" s="129">
        <f>SUM(T144:T150)</f>
        <v>0</v>
      </c>
      <c r="AR143" s="123" t="s">
        <v>79</v>
      </c>
      <c r="AT143" s="130" t="s">
        <v>72</v>
      </c>
      <c r="AU143" s="130" t="s">
        <v>79</v>
      </c>
      <c r="AY143" s="123" t="s">
        <v>135</v>
      </c>
      <c r="BK143" s="131">
        <f>SUM(BK144:BK150)</f>
        <v>0</v>
      </c>
    </row>
    <row r="144" spans="2:65" s="1" customFormat="1" ht="49.15" customHeight="1">
      <c r="B144" s="134"/>
      <c r="C144" s="135" t="s">
        <v>79</v>
      </c>
      <c r="D144" s="135" t="s">
        <v>138</v>
      </c>
      <c r="E144" s="136" t="s">
        <v>139</v>
      </c>
      <c r="F144" s="137" t="s">
        <v>140</v>
      </c>
      <c r="G144" s="138" t="s">
        <v>141</v>
      </c>
      <c r="H144" s="139">
        <v>6.6</v>
      </c>
      <c r="I144" s="140"/>
      <c r="J144" s="141">
        <f>ROUND(I144*H144,2)</f>
        <v>0</v>
      </c>
      <c r="K144" s="137" t="s">
        <v>1</v>
      </c>
      <c r="L144" s="30"/>
      <c r="M144" s="142" t="s">
        <v>1</v>
      </c>
      <c r="N144" s="143" t="s">
        <v>39</v>
      </c>
      <c r="P144" s="144">
        <f>O144*H144</f>
        <v>0</v>
      </c>
      <c r="Q144" s="144">
        <v>0</v>
      </c>
      <c r="R144" s="144">
        <f>Q144*H144</f>
        <v>0</v>
      </c>
      <c r="S144" s="144">
        <v>0</v>
      </c>
      <c r="T144" s="145">
        <f>S144*H144</f>
        <v>0</v>
      </c>
      <c r="AR144" s="146" t="s">
        <v>142</v>
      </c>
      <c r="AT144" s="146" t="s">
        <v>138</v>
      </c>
      <c r="AU144" s="146" t="s">
        <v>84</v>
      </c>
      <c r="AY144" s="15" t="s">
        <v>135</v>
      </c>
      <c r="BE144" s="147">
        <f>IF(N144="základní",J144,0)</f>
        <v>0</v>
      </c>
      <c r="BF144" s="147">
        <f>IF(N144="snížená",J144,0)</f>
        <v>0</v>
      </c>
      <c r="BG144" s="147">
        <f>IF(N144="zákl. přenesená",J144,0)</f>
        <v>0</v>
      </c>
      <c r="BH144" s="147">
        <f>IF(N144="sníž. přenesená",J144,0)</f>
        <v>0</v>
      </c>
      <c r="BI144" s="147">
        <f>IF(N144="nulová",J144,0)</f>
        <v>0</v>
      </c>
      <c r="BJ144" s="15" t="s">
        <v>84</v>
      </c>
      <c r="BK144" s="147">
        <f>ROUND(I144*H144,2)</f>
        <v>0</v>
      </c>
      <c r="BL144" s="15" t="s">
        <v>142</v>
      </c>
      <c r="BM144" s="146" t="s">
        <v>143</v>
      </c>
    </row>
    <row r="145" spans="2:51" s="12" customFormat="1" ht="11.25">
      <c r="B145" s="148"/>
      <c r="D145" s="149" t="s">
        <v>144</v>
      </c>
      <c r="E145" s="150" t="s">
        <v>1</v>
      </c>
      <c r="F145" s="151" t="s">
        <v>145</v>
      </c>
      <c r="H145" s="152">
        <v>6.6</v>
      </c>
      <c r="I145" s="153"/>
      <c r="L145" s="148"/>
      <c r="M145" s="154"/>
      <c r="T145" s="155"/>
      <c r="AT145" s="150" t="s">
        <v>144</v>
      </c>
      <c r="AU145" s="150" t="s">
        <v>84</v>
      </c>
      <c r="AV145" s="12" t="s">
        <v>84</v>
      </c>
      <c r="AW145" s="12" t="s">
        <v>30</v>
      </c>
      <c r="AX145" s="12" t="s">
        <v>79</v>
      </c>
      <c r="AY145" s="150" t="s">
        <v>135</v>
      </c>
    </row>
    <row r="146" spans="2:65" s="1" customFormat="1" ht="16.5" customHeight="1">
      <c r="B146" s="134"/>
      <c r="C146" s="135" t="s">
        <v>84</v>
      </c>
      <c r="D146" s="135" t="s">
        <v>138</v>
      </c>
      <c r="E146" s="136" t="s">
        <v>146</v>
      </c>
      <c r="F146" s="137" t="s">
        <v>147</v>
      </c>
      <c r="G146" s="138" t="s">
        <v>148</v>
      </c>
      <c r="H146" s="139">
        <v>69</v>
      </c>
      <c r="I146" s="140"/>
      <c r="J146" s="141">
        <f>ROUND(I146*H146,2)</f>
        <v>0</v>
      </c>
      <c r="K146" s="137" t="s">
        <v>1</v>
      </c>
      <c r="L146" s="30"/>
      <c r="M146" s="142" t="s">
        <v>1</v>
      </c>
      <c r="N146" s="143" t="s">
        <v>39</v>
      </c>
      <c r="P146" s="144">
        <f>O146*H146</f>
        <v>0</v>
      </c>
      <c r="Q146" s="144">
        <v>0</v>
      </c>
      <c r="R146" s="144">
        <f>Q146*H146</f>
        <v>0</v>
      </c>
      <c r="S146" s="144">
        <v>0</v>
      </c>
      <c r="T146" s="145">
        <f>S146*H146</f>
        <v>0</v>
      </c>
      <c r="AR146" s="146" t="s">
        <v>142</v>
      </c>
      <c r="AT146" s="146" t="s">
        <v>138</v>
      </c>
      <c r="AU146" s="146" t="s">
        <v>84</v>
      </c>
      <c r="AY146" s="15" t="s">
        <v>135</v>
      </c>
      <c r="BE146" s="147">
        <f>IF(N146="základní",J146,0)</f>
        <v>0</v>
      </c>
      <c r="BF146" s="147">
        <f>IF(N146="snížená",J146,0)</f>
        <v>0</v>
      </c>
      <c r="BG146" s="147">
        <f>IF(N146="zákl. přenesená",J146,0)</f>
        <v>0</v>
      </c>
      <c r="BH146" s="147">
        <f>IF(N146="sníž. přenesená",J146,0)</f>
        <v>0</v>
      </c>
      <c r="BI146" s="147">
        <f>IF(N146="nulová",J146,0)</f>
        <v>0</v>
      </c>
      <c r="BJ146" s="15" t="s">
        <v>84</v>
      </c>
      <c r="BK146" s="147">
        <f>ROUND(I146*H146,2)</f>
        <v>0</v>
      </c>
      <c r="BL146" s="15" t="s">
        <v>142</v>
      </c>
      <c r="BM146" s="146" t="s">
        <v>149</v>
      </c>
    </row>
    <row r="147" spans="2:51" s="12" customFormat="1" ht="11.25">
      <c r="B147" s="148"/>
      <c r="D147" s="149" t="s">
        <v>144</v>
      </c>
      <c r="E147" s="150" t="s">
        <v>1</v>
      </c>
      <c r="F147" s="151" t="s">
        <v>150</v>
      </c>
      <c r="H147" s="152">
        <v>46.5</v>
      </c>
      <c r="I147" s="153"/>
      <c r="L147" s="148"/>
      <c r="M147" s="154"/>
      <c r="T147" s="155"/>
      <c r="AT147" s="150" t="s">
        <v>144</v>
      </c>
      <c r="AU147" s="150" t="s">
        <v>84</v>
      </c>
      <c r="AV147" s="12" t="s">
        <v>84</v>
      </c>
      <c r="AW147" s="12" t="s">
        <v>30</v>
      </c>
      <c r="AX147" s="12" t="s">
        <v>73</v>
      </c>
      <c r="AY147" s="150" t="s">
        <v>135</v>
      </c>
    </row>
    <row r="148" spans="2:51" s="12" customFormat="1" ht="11.25">
      <c r="B148" s="148"/>
      <c r="D148" s="149" t="s">
        <v>144</v>
      </c>
      <c r="E148" s="150" t="s">
        <v>1</v>
      </c>
      <c r="F148" s="151" t="s">
        <v>151</v>
      </c>
      <c r="H148" s="152">
        <v>22.5</v>
      </c>
      <c r="I148" s="153"/>
      <c r="L148" s="148"/>
      <c r="M148" s="154"/>
      <c r="T148" s="155"/>
      <c r="AT148" s="150" t="s">
        <v>144</v>
      </c>
      <c r="AU148" s="150" t="s">
        <v>84</v>
      </c>
      <c r="AV148" s="12" t="s">
        <v>84</v>
      </c>
      <c r="AW148" s="12" t="s">
        <v>30</v>
      </c>
      <c r="AX148" s="12" t="s">
        <v>73</v>
      </c>
      <c r="AY148" s="150" t="s">
        <v>135</v>
      </c>
    </row>
    <row r="149" spans="2:51" s="13" customFormat="1" ht="11.25">
      <c r="B149" s="156"/>
      <c r="D149" s="149" t="s">
        <v>144</v>
      </c>
      <c r="E149" s="157" t="s">
        <v>1</v>
      </c>
      <c r="F149" s="158" t="s">
        <v>152</v>
      </c>
      <c r="H149" s="159">
        <v>69</v>
      </c>
      <c r="I149" s="160"/>
      <c r="L149" s="156"/>
      <c r="M149" s="161"/>
      <c r="T149" s="162"/>
      <c r="AT149" s="157" t="s">
        <v>144</v>
      </c>
      <c r="AU149" s="157" t="s">
        <v>84</v>
      </c>
      <c r="AV149" s="13" t="s">
        <v>142</v>
      </c>
      <c r="AW149" s="13" t="s">
        <v>30</v>
      </c>
      <c r="AX149" s="13" t="s">
        <v>79</v>
      </c>
      <c r="AY149" s="157" t="s">
        <v>135</v>
      </c>
    </row>
    <row r="150" spans="2:65" s="1" customFormat="1" ht="37.9" customHeight="1">
      <c r="B150" s="134"/>
      <c r="C150" s="135" t="s">
        <v>136</v>
      </c>
      <c r="D150" s="135" t="s">
        <v>138</v>
      </c>
      <c r="E150" s="136" t="s">
        <v>153</v>
      </c>
      <c r="F150" s="137" t="s">
        <v>154</v>
      </c>
      <c r="G150" s="138" t="s">
        <v>155</v>
      </c>
      <c r="H150" s="139">
        <v>1</v>
      </c>
      <c r="I150" s="140"/>
      <c r="J150" s="141">
        <f>ROUND(I150*H150,2)</f>
        <v>0</v>
      </c>
      <c r="K150" s="137" t="s">
        <v>1</v>
      </c>
      <c r="L150" s="30"/>
      <c r="M150" s="142" t="s">
        <v>1</v>
      </c>
      <c r="N150" s="143" t="s">
        <v>39</v>
      </c>
      <c r="P150" s="144">
        <f>O150*H150</f>
        <v>0</v>
      </c>
      <c r="Q150" s="144">
        <v>1.02033</v>
      </c>
      <c r="R150" s="144">
        <f>Q150*H150</f>
        <v>1.02033</v>
      </c>
      <c r="S150" s="144">
        <v>0</v>
      </c>
      <c r="T150" s="145">
        <f>S150*H150</f>
        <v>0</v>
      </c>
      <c r="AR150" s="146" t="s">
        <v>142</v>
      </c>
      <c r="AT150" s="146" t="s">
        <v>138</v>
      </c>
      <c r="AU150" s="146" t="s">
        <v>84</v>
      </c>
      <c r="AY150" s="15" t="s">
        <v>135</v>
      </c>
      <c r="BE150" s="147">
        <f>IF(N150="základní",J150,0)</f>
        <v>0</v>
      </c>
      <c r="BF150" s="147">
        <f>IF(N150="snížená",J150,0)</f>
        <v>0</v>
      </c>
      <c r="BG150" s="147">
        <f>IF(N150="zákl. přenesená",J150,0)</f>
        <v>0</v>
      </c>
      <c r="BH150" s="147">
        <f>IF(N150="sníž. přenesená",J150,0)</f>
        <v>0</v>
      </c>
      <c r="BI150" s="147">
        <f>IF(N150="nulová",J150,0)</f>
        <v>0</v>
      </c>
      <c r="BJ150" s="15" t="s">
        <v>84</v>
      </c>
      <c r="BK150" s="147">
        <f>ROUND(I150*H150,2)</f>
        <v>0</v>
      </c>
      <c r="BL150" s="15" t="s">
        <v>142</v>
      </c>
      <c r="BM150" s="146" t="s">
        <v>156</v>
      </c>
    </row>
    <row r="151" spans="2:63" s="11" customFormat="1" ht="22.9" customHeight="1">
      <c r="B151" s="122"/>
      <c r="D151" s="123" t="s">
        <v>72</v>
      </c>
      <c r="E151" s="132" t="s">
        <v>157</v>
      </c>
      <c r="F151" s="132" t="s">
        <v>158</v>
      </c>
      <c r="I151" s="125"/>
      <c r="J151" s="133">
        <f>BK151</f>
        <v>0</v>
      </c>
      <c r="L151" s="122"/>
      <c r="M151" s="127"/>
      <c r="P151" s="128">
        <f>SUM(P152:P171)</f>
        <v>0</v>
      </c>
      <c r="R151" s="128">
        <f>SUM(R152:R171)</f>
        <v>12.66617577</v>
      </c>
      <c r="T151" s="129">
        <f>SUM(T152:T171)</f>
        <v>0</v>
      </c>
      <c r="AR151" s="123" t="s">
        <v>79</v>
      </c>
      <c r="AT151" s="130" t="s">
        <v>72</v>
      </c>
      <c r="AU151" s="130" t="s">
        <v>79</v>
      </c>
      <c r="AY151" s="123" t="s">
        <v>135</v>
      </c>
      <c r="BK151" s="131">
        <f>SUM(BK152:BK171)</f>
        <v>0</v>
      </c>
    </row>
    <row r="152" spans="2:65" s="1" customFormat="1" ht="24.2" customHeight="1">
      <c r="B152" s="134"/>
      <c r="C152" s="135" t="s">
        <v>142</v>
      </c>
      <c r="D152" s="135" t="s">
        <v>138</v>
      </c>
      <c r="E152" s="136" t="s">
        <v>159</v>
      </c>
      <c r="F152" s="137" t="s">
        <v>160</v>
      </c>
      <c r="G152" s="138" t="s">
        <v>141</v>
      </c>
      <c r="H152" s="139">
        <v>12.8</v>
      </c>
      <c r="I152" s="140"/>
      <c r="J152" s="141">
        <f>ROUND(I152*H152,2)</f>
        <v>0</v>
      </c>
      <c r="K152" s="137" t="s">
        <v>161</v>
      </c>
      <c r="L152" s="30"/>
      <c r="M152" s="142" t="s">
        <v>1</v>
      </c>
      <c r="N152" s="143" t="s">
        <v>39</v>
      </c>
      <c r="P152" s="144">
        <f>O152*H152</f>
        <v>0</v>
      </c>
      <c r="Q152" s="144">
        <v>0.00656</v>
      </c>
      <c r="R152" s="144">
        <f>Q152*H152</f>
        <v>0.083968</v>
      </c>
      <c r="S152" s="144">
        <v>0</v>
      </c>
      <c r="T152" s="145">
        <f>S152*H152</f>
        <v>0</v>
      </c>
      <c r="AR152" s="146" t="s">
        <v>142</v>
      </c>
      <c r="AT152" s="146" t="s">
        <v>138</v>
      </c>
      <c r="AU152" s="146" t="s">
        <v>84</v>
      </c>
      <c r="AY152" s="15" t="s">
        <v>135</v>
      </c>
      <c r="BE152" s="147">
        <f>IF(N152="základní",J152,0)</f>
        <v>0</v>
      </c>
      <c r="BF152" s="147">
        <f>IF(N152="snížená",J152,0)</f>
        <v>0</v>
      </c>
      <c r="BG152" s="147">
        <f>IF(N152="zákl. přenesená",J152,0)</f>
        <v>0</v>
      </c>
      <c r="BH152" s="147">
        <f>IF(N152="sníž. přenesená",J152,0)</f>
        <v>0</v>
      </c>
      <c r="BI152" s="147">
        <f>IF(N152="nulová",J152,0)</f>
        <v>0</v>
      </c>
      <c r="BJ152" s="15" t="s">
        <v>84</v>
      </c>
      <c r="BK152" s="147">
        <f>ROUND(I152*H152,2)</f>
        <v>0</v>
      </c>
      <c r="BL152" s="15" t="s">
        <v>142</v>
      </c>
      <c r="BM152" s="146" t="s">
        <v>162</v>
      </c>
    </row>
    <row r="153" spans="2:65" s="1" customFormat="1" ht="21.75" customHeight="1">
      <c r="B153" s="134"/>
      <c r="C153" s="135" t="s">
        <v>163</v>
      </c>
      <c r="D153" s="135" t="s">
        <v>138</v>
      </c>
      <c r="E153" s="136" t="s">
        <v>164</v>
      </c>
      <c r="F153" s="137" t="s">
        <v>165</v>
      </c>
      <c r="G153" s="138" t="s">
        <v>166</v>
      </c>
      <c r="H153" s="139">
        <v>1</v>
      </c>
      <c r="I153" s="140"/>
      <c r="J153" s="141">
        <f>ROUND(I153*H153,2)</f>
        <v>0</v>
      </c>
      <c r="K153" s="137" t="s">
        <v>1</v>
      </c>
      <c r="L153" s="30"/>
      <c r="M153" s="142" t="s">
        <v>1</v>
      </c>
      <c r="N153" s="143" t="s">
        <v>39</v>
      </c>
      <c r="P153" s="144">
        <f>O153*H153</f>
        <v>0</v>
      </c>
      <c r="Q153" s="144">
        <v>0</v>
      </c>
      <c r="R153" s="144">
        <f>Q153*H153</f>
        <v>0</v>
      </c>
      <c r="S153" s="144">
        <v>0</v>
      </c>
      <c r="T153" s="145">
        <f>S153*H153</f>
        <v>0</v>
      </c>
      <c r="AR153" s="146" t="s">
        <v>142</v>
      </c>
      <c r="AT153" s="146" t="s">
        <v>138</v>
      </c>
      <c r="AU153" s="146" t="s">
        <v>84</v>
      </c>
      <c r="AY153" s="15" t="s">
        <v>135</v>
      </c>
      <c r="BE153" s="147">
        <f>IF(N153="základní",J153,0)</f>
        <v>0</v>
      </c>
      <c r="BF153" s="147">
        <f>IF(N153="snížená",J153,0)</f>
        <v>0</v>
      </c>
      <c r="BG153" s="147">
        <f>IF(N153="zákl. přenesená",J153,0)</f>
        <v>0</v>
      </c>
      <c r="BH153" s="147">
        <f>IF(N153="sníž. přenesená",J153,0)</f>
        <v>0</v>
      </c>
      <c r="BI153" s="147">
        <f>IF(N153="nulová",J153,0)</f>
        <v>0</v>
      </c>
      <c r="BJ153" s="15" t="s">
        <v>84</v>
      </c>
      <c r="BK153" s="147">
        <f>ROUND(I153*H153,2)</f>
        <v>0</v>
      </c>
      <c r="BL153" s="15" t="s">
        <v>142</v>
      </c>
      <c r="BM153" s="146" t="s">
        <v>167</v>
      </c>
    </row>
    <row r="154" spans="2:65" s="1" customFormat="1" ht="24.2" customHeight="1">
      <c r="B154" s="134"/>
      <c r="C154" s="135" t="s">
        <v>157</v>
      </c>
      <c r="D154" s="135" t="s">
        <v>138</v>
      </c>
      <c r="E154" s="136" t="s">
        <v>168</v>
      </c>
      <c r="F154" s="137" t="s">
        <v>169</v>
      </c>
      <c r="G154" s="138" t="s">
        <v>141</v>
      </c>
      <c r="H154" s="139">
        <v>12.8</v>
      </c>
      <c r="I154" s="140"/>
      <c r="J154" s="141">
        <f>ROUND(I154*H154,2)</f>
        <v>0</v>
      </c>
      <c r="K154" s="137" t="s">
        <v>161</v>
      </c>
      <c r="L154" s="30"/>
      <c r="M154" s="142" t="s">
        <v>1</v>
      </c>
      <c r="N154" s="143" t="s">
        <v>39</v>
      </c>
      <c r="P154" s="144">
        <f>O154*H154</f>
        <v>0</v>
      </c>
      <c r="Q154" s="144">
        <v>0.025</v>
      </c>
      <c r="R154" s="144">
        <f>Q154*H154</f>
        <v>0.32000000000000006</v>
      </c>
      <c r="S154" s="144">
        <v>0</v>
      </c>
      <c r="T154" s="145">
        <f>S154*H154</f>
        <v>0</v>
      </c>
      <c r="AR154" s="146" t="s">
        <v>142</v>
      </c>
      <c r="AT154" s="146" t="s">
        <v>138</v>
      </c>
      <c r="AU154" s="146" t="s">
        <v>84</v>
      </c>
      <c r="AY154" s="15" t="s">
        <v>135</v>
      </c>
      <c r="BE154" s="147">
        <f>IF(N154="základní",J154,0)</f>
        <v>0</v>
      </c>
      <c r="BF154" s="147">
        <f>IF(N154="snížená",J154,0)</f>
        <v>0</v>
      </c>
      <c r="BG154" s="147">
        <f>IF(N154="zákl. přenesená",J154,0)</f>
        <v>0</v>
      </c>
      <c r="BH154" s="147">
        <f>IF(N154="sníž. přenesená",J154,0)</f>
        <v>0</v>
      </c>
      <c r="BI154" s="147">
        <f>IF(N154="nulová",J154,0)</f>
        <v>0</v>
      </c>
      <c r="BJ154" s="15" t="s">
        <v>84</v>
      </c>
      <c r="BK154" s="147">
        <f>ROUND(I154*H154,2)</f>
        <v>0</v>
      </c>
      <c r="BL154" s="15" t="s">
        <v>142</v>
      </c>
      <c r="BM154" s="146" t="s">
        <v>170</v>
      </c>
    </row>
    <row r="155" spans="2:51" s="12" customFormat="1" ht="11.25">
      <c r="B155" s="148"/>
      <c r="D155" s="149" t="s">
        <v>144</v>
      </c>
      <c r="E155" s="150" t="s">
        <v>1</v>
      </c>
      <c r="F155" s="151" t="s">
        <v>171</v>
      </c>
      <c r="H155" s="152">
        <v>12.8</v>
      </c>
      <c r="I155" s="153"/>
      <c r="L155" s="148"/>
      <c r="M155" s="154"/>
      <c r="T155" s="155"/>
      <c r="AT155" s="150" t="s">
        <v>144</v>
      </c>
      <c r="AU155" s="150" t="s">
        <v>84</v>
      </c>
      <c r="AV155" s="12" t="s">
        <v>84</v>
      </c>
      <c r="AW155" s="12" t="s">
        <v>30</v>
      </c>
      <c r="AX155" s="12" t="s">
        <v>79</v>
      </c>
      <c r="AY155" s="150" t="s">
        <v>135</v>
      </c>
    </row>
    <row r="156" spans="2:65" s="1" customFormat="1" ht="24.2" customHeight="1">
      <c r="B156" s="134"/>
      <c r="C156" s="135" t="s">
        <v>172</v>
      </c>
      <c r="D156" s="135" t="s">
        <v>138</v>
      </c>
      <c r="E156" s="136" t="s">
        <v>173</v>
      </c>
      <c r="F156" s="137" t="s">
        <v>174</v>
      </c>
      <c r="G156" s="138" t="s">
        <v>141</v>
      </c>
      <c r="H156" s="139">
        <v>6.65</v>
      </c>
      <c r="I156" s="140"/>
      <c r="J156" s="141">
        <f>ROUND(I156*H156,2)</f>
        <v>0</v>
      </c>
      <c r="K156" s="137" t="s">
        <v>161</v>
      </c>
      <c r="L156" s="30"/>
      <c r="M156" s="142" t="s">
        <v>1</v>
      </c>
      <c r="N156" s="143" t="s">
        <v>39</v>
      </c>
      <c r="P156" s="144">
        <f>O156*H156</f>
        <v>0</v>
      </c>
      <c r="Q156" s="144">
        <v>0.02</v>
      </c>
      <c r="R156" s="144">
        <f>Q156*H156</f>
        <v>0.133</v>
      </c>
      <c r="S156" s="144">
        <v>0</v>
      </c>
      <c r="T156" s="145">
        <f>S156*H156</f>
        <v>0</v>
      </c>
      <c r="AR156" s="146" t="s">
        <v>142</v>
      </c>
      <c r="AT156" s="146" t="s">
        <v>138</v>
      </c>
      <c r="AU156" s="146" t="s">
        <v>84</v>
      </c>
      <c r="AY156" s="15" t="s">
        <v>135</v>
      </c>
      <c r="BE156" s="147">
        <f>IF(N156="základní",J156,0)</f>
        <v>0</v>
      </c>
      <c r="BF156" s="147">
        <f>IF(N156="snížená",J156,0)</f>
        <v>0</v>
      </c>
      <c r="BG156" s="147">
        <f>IF(N156="zákl. přenesená",J156,0)</f>
        <v>0</v>
      </c>
      <c r="BH156" s="147">
        <f>IF(N156="sníž. přenesená",J156,0)</f>
        <v>0</v>
      </c>
      <c r="BI156" s="147">
        <f>IF(N156="nulová",J156,0)</f>
        <v>0</v>
      </c>
      <c r="BJ156" s="15" t="s">
        <v>84</v>
      </c>
      <c r="BK156" s="147">
        <f>ROUND(I156*H156,2)</f>
        <v>0</v>
      </c>
      <c r="BL156" s="15" t="s">
        <v>142</v>
      </c>
      <c r="BM156" s="146" t="s">
        <v>175</v>
      </c>
    </row>
    <row r="157" spans="2:65" s="1" customFormat="1" ht="37.9" customHeight="1">
      <c r="B157" s="134"/>
      <c r="C157" s="135" t="s">
        <v>176</v>
      </c>
      <c r="D157" s="135" t="s">
        <v>138</v>
      </c>
      <c r="E157" s="136" t="s">
        <v>177</v>
      </c>
      <c r="F157" s="137" t="s">
        <v>178</v>
      </c>
      <c r="G157" s="138" t="s">
        <v>141</v>
      </c>
      <c r="H157" s="139">
        <v>6.65</v>
      </c>
      <c r="I157" s="140"/>
      <c r="J157" s="141">
        <f>ROUND(I157*H157,2)</f>
        <v>0</v>
      </c>
      <c r="K157" s="137" t="s">
        <v>161</v>
      </c>
      <c r="L157" s="30"/>
      <c r="M157" s="142" t="s">
        <v>1</v>
      </c>
      <c r="N157" s="143" t="s">
        <v>39</v>
      </c>
      <c r="P157" s="144">
        <f>O157*H157</f>
        <v>0</v>
      </c>
      <c r="Q157" s="144">
        <v>0.005</v>
      </c>
      <c r="R157" s="144">
        <f>Q157*H157</f>
        <v>0.03325</v>
      </c>
      <c r="S157" s="144">
        <v>0</v>
      </c>
      <c r="T157" s="145">
        <f>S157*H157</f>
        <v>0</v>
      </c>
      <c r="AR157" s="146" t="s">
        <v>142</v>
      </c>
      <c r="AT157" s="146" t="s">
        <v>138</v>
      </c>
      <c r="AU157" s="146" t="s">
        <v>84</v>
      </c>
      <c r="AY157" s="15" t="s">
        <v>135</v>
      </c>
      <c r="BE157" s="147">
        <f>IF(N157="základní",J157,0)</f>
        <v>0</v>
      </c>
      <c r="BF157" s="147">
        <f>IF(N157="snížená",J157,0)</f>
        <v>0</v>
      </c>
      <c r="BG157" s="147">
        <f>IF(N157="zákl. přenesená",J157,0)</f>
        <v>0</v>
      </c>
      <c r="BH157" s="147">
        <f>IF(N157="sníž. přenesená",J157,0)</f>
        <v>0</v>
      </c>
      <c r="BI157" s="147">
        <f>IF(N157="nulová",J157,0)</f>
        <v>0</v>
      </c>
      <c r="BJ157" s="15" t="s">
        <v>84</v>
      </c>
      <c r="BK157" s="147">
        <f>ROUND(I157*H157,2)</f>
        <v>0</v>
      </c>
      <c r="BL157" s="15" t="s">
        <v>142</v>
      </c>
      <c r="BM157" s="146" t="s">
        <v>179</v>
      </c>
    </row>
    <row r="158" spans="2:65" s="1" customFormat="1" ht="33" customHeight="1">
      <c r="B158" s="134"/>
      <c r="C158" s="135" t="s">
        <v>180</v>
      </c>
      <c r="D158" s="135" t="s">
        <v>138</v>
      </c>
      <c r="E158" s="136" t="s">
        <v>181</v>
      </c>
      <c r="F158" s="137" t="s">
        <v>182</v>
      </c>
      <c r="G158" s="138" t="s">
        <v>141</v>
      </c>
      <c r="H158" s="139">
        <v>359.141</v>
      </c>
      <c r="I158" s="140"/>
      <c r="J158" s="141">
        <f>ROUND(I158*H158,2)</f>
        <v>0</v>
      </c>
      <c r="K158" s="137" t="s">
        <v>1</v>
      </c>
      <c r="L158" s="30"/>
      <c r="M158" s="142" t="s">
        <v>1</v>
      </c>
      <c r="N158" s="143" t="s">
        <v>39</v>
      </c>
      <c r="P158" s="144">
        <f>O158*H158</f>
        <v>0</v>
      </c>
      <c r="Q158" s="144">
        <v>0.00656</v>
      </c>
      <c r="R158" s="144">
        <f>Q158*H158</f>
        <v>2.35596496</v>
      </c>
      <c r="S158" s="144">
        <v>0</v>
      </c>
      <c r="T158" s="145">
        <f>S158*H158</f>
        <v>0</v>
      </c>
      <c r="AR158" s="146" t="s">
        <v>142</v>
      </c>
      <c r="AT158" s="146" t="s">
        <v>138</v>
      </c>
      <c r="AU158" s="146" t="s">
        <v>84</v>
      </c>
      <c r="AY158" s="15" t="s">
        <v>135</v>
      </c>
      <c r="BE158" s="147">
        <f>IF(N158="základní",J158,0)</f>
        <v>0</v>
      </c>
      <c r="BF158" s="147">
        <f>IF(N158="snížená",J158,0)</f>
        <v>0</v>
      </c>
      <c r="BG158" s="147">
        <f>IF(N158="zákl. přenesená",J158,0)</f>
        <v>0</v>
      </c>
      <c r="BH158" s="147">
        <f>IF(N158="sníž. přenesená",J158,0)</f>
        <v>0</v>
      </c>
      <c r="BI158" s="147">
        <f>IF(N158="nulová",J158,0)</f>
        <v>0</v>
      </c>
      <c r="BJ158" s="15" t="s">
        <v>84</v>
      </c>
      <c r="BK158" s="147">
        <f>ROUND(I158*H158,2)</f>
        <v>0</v>
      </c>
      <c r="BL158" s="15" t="s">
        <v>142</v>
      </c>
      <c r="BM158" s="146" t="s">
        <v>183</v>
      </c>
    </row>
    <row r="159" spans="2:51" s="12" customFormat="1" ht="11.25">
      <c r="B159" s="148"/>
      <c r="D159" s="149" t="s">
        <v>144</v>
      </c>
      <c r="E159" s="150" t="s">
        <v>1</v>
      </c>
      <c r="F159" s="151" t="s">
        <v>184</v>
      </c>
      <c r="H159" s="152">
        <v>342.156</v>
      </c>
      <c r="I159" s="153"/>
      <c r="L159" s="148"/>
      <c r="M159" s="154"/>
      <c r="T159" s="155"/>
      <c r="AT159" s="150" t="s">
        <v>144</v>
      </c>
      <c r="AU159" s="150" t="s">
        <v>84</v>
      </c>
      <c r="AV159" s="12" t="s">
        <v>84</v>
      </c>
      <c r="AW159" s="12" t="s">
        <v>30</v>
      </c>
      <c r="AX159" s="12" t="s">
        <v>73</v>
      </c>
      <c r="AY159" s="150" t="s">
        <v>135</v>
      </c>
    </row>
    <row r="160" spans="2:51" s="12" customFormat="1" ht="11.25">
      <c r="B160" s="148"/>
      <c r="D160" s="149" t="s">
        <v>144</v>
      </c>
      <c r="E160" s="150" t="s">
        <v>1</v>
      </c>
      <c r="F160" s="151" t="s">
        <v>185</v>
      </c>
      <c r="H160" s="152">
        <v>6.105</v>
      </c>
      <c r="I160" s="153"/>
      <c r="L160" s="148"/>
      <c r="M160" s="154"/>
      <c r="T160" s="155"/>
      <c r="AT160" s="150" t="s">
        <v>144</v>
      </c>
      <c r="AU160" s="150" t="s">
        <v>84</v>
      </c>
      <c r="AV160" s="12" t="s">
        <v>84</v>
      </c>
      <c r="AW160" s="12" t="s">
        <v>30</v>
      </c>
      <c r="AX160" s="12" t="s">
        <v>73</v>
      </c>
      <c r="AY160" s="150" t="s">
        <v>135</v>
      </c>
    </row>
    <row r="161" spans="2:51" s="12" customFormat="1" ht="11.25">
      <c r="B161" s="148"/>
      <c r="D161" s="149" t="s">
        <v>144</v>
      </c>
      <c r="E161" s="150" t="s">
        <v>1</v>
      </c>
      <c r="F161" s="151" t="s">
        <v>186</v>
      </c>
      <c r="H161" s="152">
        <v>10.88</v>
      </c>
      <c r="I161" s="153"/>
      <c r="L161" s="148"/>
      <c r="M161" s="154"/>
      <c r="T161" s="155"/>
      <c r="AT161" s="150" t="s">
        <v>144</v>
      </c>
      <c r="AU161" s="150" t="s">
        <v>84</v>
      </c>
      <c r="AV161" s="12" t="s">
        <v>84</v>
      </c>
      <c r="AW161" s="12" t="s">
        <v>30</v>
      </c>
      <c r="AX161" s="12" t="s">
        <v>73</v>
      </c>
      <c r="AY161" s="150" t="s">
        <v>135</v>
      </c>
    </row>
    <row r="162" spans="2:51" s="13" customFormat="1" ht="11.25">
      <c r="B162" s="156"/>
      <c r="D162" s="149" t="s">
        <v>144</v>
      </c>
      <c r="E162" s="157" t="s">
        <v>1</v>
      </c>
      <c r="F162" s="158" t="s">
        <v>152</v>
      </c>
      <c r="H162" s="159">
        <v>359.141</v>
      </c>
      <c r="I162" s="160"/>
      <c r="L162" s="156"/>
      <c r="M162" s="161"/>
      <c r="T162" s="162"/>
      <c r="AT162" s="157" t="s">
        <v>144</v>
      </c>
      <c r="AU162" s="157" t="s">
        <v>84</v>
      </c>
      <c r="AV162" s="13" t="s">
        <v>142</v>
      </c>
      <c r="AW162" s="13" t="s">
        <v>30</v>
      </c>
      <c r="AX162" s="13" t="s">
        <v>79</v>
      </c>
      <c r="AY162" s="157" t="s">
        <v>135</v>
      </c>
    </row>
    <row r="163" spans="2:65" s="1" customFormat="1" ht="44.25" customHeight="1">
      <c r="B163" s="134"/>
      <c r="C163" s="135" t="s">
        <v>187</v>
      </c>
      <c r="D163" s="135" t="s">
        <v>138</v>
      </c>
      <c r="E163" s="136" t="s">
        <v>188</v>
      </c>
      <c r="F163" s="137" t="s">
        <v>189</v>
      </c>
      <c r="G163" s="138" t="s">
        <v>141</v>
      </c>
      <c r="H163" s="139">
        <v>342.156</v>
      </c>
      <c r="I163" s="140"/>
      <c r="J163" s="141">
        <f>ROUND(I163*H163,2)</f>
        <v>0</v>
      </c>
      <c r="K163" s="137" t="s">
        <v>1</v>
      </c>
      <c r="L163" s="30"/>
      <c r="M163" s="142" t="s">
        <v>1</v>
      </c>
      <c r="N163" s="143" t="s">
        <v>39</v>
      </c>
      <c r="P163" s="144">
        <f>O163*H163</f>
        <v>0</v>
      </c>
      <c r="Q163" s="144">
        <v>0.025</v>
      </c>
      <c r="R163" s="144">
        <f>Q163*H163</f>
        <v>8.5539</v>
      </c>
      <c r="S163" s="144">
        <v>0</v>
      </c>
      <c r="T163" s="145">
        <f>S163*H163</f>
        <v>0</v>
      </c>
      <c r="AR163" s="146" t="s">
        <v>142</v>
      </c>
      <c r="AT163" s="146" t="s">
        <v>138</v>
      </c>
      <c r="AU163" s="146" t="s">
        <v>84</v>
      </c>
      <c r="AY163" s="15" t="s">
        <v>135</v>
      </c>
      <c r="BE163" s="147">
        <f>IF(N163="základní",J163,0)</f>
        <v>0</v>
      </c>
      <c r="BF163" s="147">
        <f>IF(N163="snížená",J163,0)</f>
        <v>0</v>
      </c>
      <c r="BG163" s="147">
        <f>IF(N163="zákl. přenesená",J163,0)</f>
        <v>0</v>
      </c>
      <c r="BH163" s="147">
        <f>IF(N163="sníž. přenesená",J163,0)</f>
        <v>0</v>
      </c>
      <c r="BI163" s="147">
        <f>IF(N163="nulová",J163,0)</f>
        <v>0</v>
      </c>
      <c r="BJ163" s="15" t="s">
        <v>84</v>
      </c>
      <c r="BK163" s="147">
        <f>ROUND(I163*H163,2)</f>
        <v>0</v>
      </c>
      <c r="BL163" s="15" t="s">
        <v>142</v>
      </c>
      <c r="BM163" s="146" t="s">
        <v>190</v>
      </c>
    </row>
    <row r="164" spans="2:65" s="1" customFormat="1" ht="24.2" customHeight="1">
      <c r="B164" s="134"/>
      <c r="C164" s="135" t="s">
        <v>191</v>
      </c>
      <c r="D164" s="135" t="s">
        <v>138</v>
      </c>
      <c r="E164" s="136" t="s">
        <v>192</v>
      </c>
      <c r="F164" s="137" t="s">
        <v>193</v>
      </c>
      <c r="G164" s="138" t="s">
        <v>141</v>
      </c>
      <c r="H164" s="139">
        <v>54.949</v>
      </c>
      <c r="I164" s="140"/>
      <c r="J164" s="141">
        <f>ROUND(I164*H164,2)</f>
        <v>0</v>
      </c>
      <c r="K164" s="137" t="s">
        <v>161</v>
      </c>
      <c r="L164" s="30"/>
      <c r="M164" s="142" t="s">
        <v>1</v>
      </c>
      <c r="N164" s="143" t="s">
        <v>39</v>
      </c>
      <c r="P164" s="144">
        <f>O164*H164</f>
        <v>0</v>
      </c>
      <c r="Q164" s="144">
        <v>0</v>
      </c>
      <c r="R164" s="144">
        <f>Q164*H164</f>
        <v>0</v>
      </c>
      <c r="S164" s="144">
        <v>0</v>
      </c>
      <c r="T164" s="145">
        <f>S164*H164</f>
        <v>0</v>
      </c>
      <c r="AR164" s="146" t="s">
        <v>142</v>
      </c>
      <c r="AT164" s="146" t="s">
        <v>138</v>
      </c>
      <c r="AU164" s="146" t="s">
        <v>84</v>
      </c>
      <c r="AY164" s="15" t="s">
        <v>135</v>
      </c>
      <c r="BE164" s="147">
        <f>IF(N164="základní",J164,0)</f>
        <v>0</v>
      </c>
      <c r="BF164" s="147">
        <f>IF(N164="snížená",J164,0)</f>
        <v>0</v>
      </c>
      <c r="BG164" s="147">
        <f>IF(N164="zákl. přenesená",J164,0)</f>
        <v>0</v>
      </c>
      <c r="BH164" s="147">
        <f>IF(N164="sníž. přenesená",J164,0)</f>
        <v>0</v>
      </c>
      <c r="BI164" s="147">
        <f>IF(N164="nulová",J164,0)</f>
        <v>0</v>
      </c>
      <c r="BJ164" s="15" t="s">
        <v>84</v>
      </c>
      <c r="BK164" s="147">
        <f>ROUND(I164*H164,2)</f>
        <v>0</v>
      </c>
      <c r="BL164" s="15" t="s">
        <v>142</v>
      </c>
      <c r="BM164" s="146" t="s">
        <v>194</v>
      </c>
    </row>
    <row r="165" spans="2:51" s="12" customFormat="1" ht="11.25">
      <c r="B165" s="148"/>
      <c r="D165" s="149" t="s">
        <v>144</v>
      </c>
      <c r="E165" s="150" t="s">
        <v>1</v>
      </c>
      <c r="F165" s="151" t="s">
        <v>195</v>
      </c>
      <c r="H165" s="152">
        <v>54.949</v>
      </c>
      <c r="I165" s="153"/>
      <c r="L165" s="148"/>
      <c r="M165" s="154"/>
      <c r="T165" s="155"/>
      <c r="AT165" s="150" t="s">
        <v>144</v>
      </c>
      <c r="AU165" s="150" t="s">
        <v>84</v>
      </c>
      <c r="AV165" s="12" t="s">
        <v>84</v>
      </c>
      <c r="AW165" s="12" t="s">
        <v>30</v>
      </c>
      <c r="AX165" s="12" t="s">
        <v>79</v>
      </c>
      <c r="AY165" s="150" t="s">
        <v>135</v>
      </c>
    </row>
    <row r="166" spans="2:65" s="1" customFormat="1" ht="33" customHeight="1">
      <c r="B166" s="134"/>
      <c r="C166" s="135" t="s">
        <v>196</v>
      </c>
      <c r="D166" s="135" t="s">
        <v>138</v>
      </c>
      <c r="E166" s="136" t="s">
        <v>197</v>
      </c>
      <c r="F166" s="137" t="s">
        <v>198</v>
      </c>
      <c r="G166" s="138" t="s">
        <v>199</v>
      </c>
      <c r="H166" s="139">
        <v>0.363</v>
      </c>
      <c r="I166" s="140"/>
      <c r="J166" s="141">
        <f>ROUND(I166*H166,2)</f>
        <v>0</v>
      </c>
      <c r="K166" s="137" t="s">
        <v>161</v>
      </c>
      <c r="L166" s="30"/>
      <c r="M166" s="142" t="s">
        <v>1</v>
      </c>
      <c r="N166" s="143" t="s">
        <v>39</v>
      </c>
      <c r="P166" s="144">
        <f>O166*H166</f>
        <v>0</v>
      </c>
      <c r="Q166" s="144">
        <v>2.50187</v>
      </c>
      <c r="R166" s="144">
        <f>Q166*H166</f>
        <v>0.9081788099999999</v>
      </c>
      <c r="S166" s="144">
        <v>0</v>
      </c>
      <c r="T166" s="145">
        <f>S166*H166</f>
        <v>0</v>
      </c>
      <c r="AR166" s="146" t="s">
        <v>142</v>
      </c>
      <c r="AT166" s="146" t="s">
        <v>138</v>
      </c>
      <c r="AU166" s="146" t="s">
        <v>84</v>
      </c>
      <c r="AY166" s="15" t="s">
        <v>135</v>
      </c>
      <c r="BE166" s="147">
        <f>IF(N166="základní",J166,0)</f>
        <v>0</v>
      </c>
      <c r="BF166" s="147">
        <f>IF(N166="snížená",J166,0)</f>
        <v>0</v>
      </c>
      <c r="BG166" s="147">
        <f>IF(N166="zákl. přenesená",J166,0)</f>
        <v>0</v>
      </c>
      <c r="BH166" s="147">
        <f>IF(N166="sníž. přenesená",J166,0)</f>
        <v>0</v>
      </c>
      <c r="BI166" s="147">
        <f>IF(N166="nulová",J166,0)</f>
        <v>0</v>
      </c>
      <c r="BJ166" s="15" t="s">
        <v>84</v>
      </c>
      <c r="BK166" s="147">
        <f>ROUND(I166*H166,2)</f>
        <v>0</v>
      </c>
      <c r="BL166" s="15" t="s">
        <v>142</v>
      </c>
      <c r="BM166" s="146" t="s">
        <v>200</v>
      </c>
    </row>
    <row r="167" spans="2:51" s="12" customFormat="1" ht="11.25">
      <c r="B167" s="148"/>
      <c r="D167" s="149" t="s">
        <v>144</v>
      </c>
      <c r="E167" s="150" t="s">
        <v>1</v>
      </c>
      <c r="F167" s="151" t="s">
        <v>201</v>
      </c>
      <c r="H167" s="152">
        <v>0.363</v>
      </c>
      <c r="I167" s="153"/>
      <c r="L167" s="148"/>
      <c r="M167" s="154"/>
      <c r="T167" s="155"/>
      <c r="AT167" s="150" t="s">
        <v>144</v>
      </c>
      <c r="AU167" s="150" t="s">
        <v>84</v>
      </c>
      <c r="AV167" s="12" t="s">
        <v>84</v>
      </c>
      <c r="AW167" s="12" t="s">
        <v>30</v>
      </c>
      <c r="AX167" s="12" t="s">
        <v>79</v>
      </c>
      <c r="AY167" s="150" t="s">
        <v>135</v>
      </c>
    </row>
    <row r="168" spans="2:65" s="1" customFormat="1" ht="24.2" customHeight="1">
      <c r="B168" s="134"/>
      <c r="C168" s="135" t="s">
        <v>202</v>
      </c>
      <c r="D168" s="135" t="s">
        <v>138</v>
      </c>
      <c r="E168" s="136" t="s">
        <v>203</v>
      </c>
      <c r="F168" s="137" t="s">
        <v>204</v>
      </c>
      <c r="G168" s="138" t="s">
        <v>199</v>
      </c>
      <c r="H168" s="139">
        <v>0.363</v>
      </c>
      <c r="I168" s="140"/>
      <c r="J168" s="141">
        <f>ROUND(I168*H168,2)</f>
        <v>0</v>
      </c>
      <c r="K168" s="137" t="s">
        <v>161</v>
      </c>
      <c r="L168" s="30"/>
      <c r="M168" s="142" t="s">
        <v>1</v>
      </c>
      <c r="N168" s="143" t="s">
        <v>39</v>
      </c>
      <c r="P168" s="144">
        <f>O168*H168</f>
        <v>0</v>
      </c>
      <c r="Q168" s="144">
        <v>0</v>
      </c>
      <c r="R168" s="144">
        <f>Q168*H168</f>
        <v>0</v>
      </c>
      <c r="S168" s="144">
        <v>0</v>
      </c>
      <c r="T168" s="145">
        <f>S168*H168</f>
        <v>0</v>
      </c>
      <c r="AR168" s="146" t="s">
        <v>142</v>
      </c>
      <c r="AT168" s="146" t="s">
        <v>138</v>
      </c>
      <c r="AU168" s="146" t="s">
        <v>84</v>
      </c>
      <c r="AY168" s="15" t="s">
        <v>135</v>
      </c>
      <c r="BE168" s="147">
        <f>IF(N168="základní",J168,0)</f>
        <v>0</v>
      </c>
      <c r="BF168" s="147">
        <f>IF(N168="snížená",J168,0)</f>
        <v>0</v>
      </c>
      <c r="BG168" s="147">
        <f>IF(N168="zákl. přenesená",J168,0)</f>
        <v>0</v>
      </c>
      <c r="BH168" s="147">
        <f>IF(N168="sníž. přenesená",J168,0)</f>
        <v>0</v>
      </c>
      <c r="BI168" s="147">
        <f>IF(N168="nulová",J168,0)</f>
        <v>0</v>
      </c>
      <c r="BJ168" s="15" t="s">
        <v>84</v>
      </c>
      <c r="BK168" s="147">
        <f>ROUND(I168*H168,2)</f>
        <v>0</v>
      </c>
      <c r="BL168" s="15" t="s">
        <v>142</v>
      </c>
      <c r="BM168" s="146" t="s">
        <v>205</v>
      </c>
    </row>
    <row r="169" spans="2:65" s="1" customFormat="1" ht="24.2" customHeight="1">
      <c r="B169" s="134"/>
      <c r="C169" s="135" t="s">
        <v>206</v>
      </c>
      <c r="D169" s="135" t="s">
        <v>138</v>
      </c>
      <c r="E169" s="136" t="s">
        <v>207</v>
      </c>
      <c r="F169" s="137" t="s">
        <v>208</v>
      </c>
      <c r="G169" s="138" t="s">
        <v>141</v>
      </c>
      <c r="H169" s="139">
        <v>6.6</v>
      </c>
      <c r="I169" s="140"/>
      <c r="J169" s="141">
        <f>ROUND(I169*H169,2)</f>
        <v>0</v>
      </c>
      <c r="K169" s="137" t="s">
        <v>161</v>
      </c>
      <c r="L169" s="30"/>
      <c r="M169" s="142" t="s">
        <v>1</v>
      </c>
      <c r="N169" s="143" t="s">
        <v>39</v>
      </c>
      <c r="P169" s="144">
        <f>O169*H169</f>
        <v>0</v>
      </c>
      <c r="Q169" s="144">
        <v>0.042</v>
      </c>
      <c r="R169" s="144">
        <f>Q169*H169</f>
        <v>0.2772</v>
      </c>
      <c r="S169" s="144">
        <v>0</v>
      </c>
      <c r="T169" s="145">
        <f>S169*H169</f>
        <v>0</v>
      </c>
      <c r="AR169" s="146" t="s">
        <v>142</v>
      </c>
      <c r="AT169" s="146" t="s">
        <v>138</v>
      </c>
      <c r="AU169" s="146" t="s">
        <v>84</v>
      </c>
      <c r="AY169" s="15" t="s">
        <v>135</v>
      </c>
      <c r="BE169" s="147">
        <f>IF(N169="základní",J169,0)</f>
        <v>0</v>
      </c>
      <c r="BF169" s="147">
        <f>IF(N169="snížená",J169,0)</f>
        <v>0</v>
      </c>
      <c r="BG169" s="147">
        <f>IF(N169="zákl. přenesená",J169,0)</f>
        <v>0</v>
      </c>
      <c r="BH169" s="147">
        <f>IF(N169="sníž. přenesená",J169,0)</f>
        <v>0</v>
      </c>
      <c r="BI169" s="147">
        <f>IF(N169="nulová",J169,0)</f>
        <v>0</v>
      </c>
      <c r="BJ169" s="15" t="s">
        <v>84</v>
      </c>
      <c r="BK169" s="147">
        <f>ROUND(I169*H169,2)</f>
        <v>0</v>
      </c>
      <c r="BL169" s="15" t="s">
        <v>142</v>
      </c>
      <c r="BM169" s="146" t="s">
        <v>209</v>
      </c>
    </row>
    <row r="170" spans="2:65" s="1" customFormat="1" ht="16.5" customHeight="1">
      <c r="B170" s="134"/>
      <c r="C170" s="135" t="s">
        <v>8</v>
      </c>
      <c r="D170" s="135" t="s">
        <v>138</v>
      </c>
      <c r="E170" s="136" t="s">
        <v>210</v>
      </c>
      <c r="F170" s="137" t="s">
        <v>211</v>
      </c>
      <c r="G170" s="138" t="s">
        <v>148</v>
      </c>
      <c r="H170" s="139">
        <v>10.2</v>
      </c>
      <c r="I170" s="140"/>
      <c r="J170" s="141">
        <f>ROUND(I170*H170,2)</f>
        <v>0</v>
      </c>
      <c r="K170" s="137" t="s">
        <v>1</v>
      </c>
      <c r="L170" s="30"/>
      <c r="M170" s="142" t="s">
        <v>1</v>
      </c>
      <c r="N170" s="143" t="s">
        <v>39</v>
      </c>
      <c r="P170" s="144">
        <f>O170*H170</f>
        <v>0</v>
      </c>
      <c r="Q170" s="144">
        <v>7E-05</v>
      </c>
      <c r="R170" s="144">
        <f>Q170*H170</f>
        <v>0.0007139999999999999</v>
      </c>
      <c r="S170" s="144">
        <v>0</v>
      </c>
      <c r="T170" s="145">
        <f>S170*H170</f>
        <v>0</v>
      </c>
      <c r="AR170" s="146" t="s">
        <v>142</v>
      </c>
      <c r="AT170" s="146" t="s">
        <v>138</v>
      </c>
      <c r="AU170" s="146" t="s">
        <v>84</v>
      </c>
      <c r="AY170" s="15" t="s">
        <v>135</v>
      </c>
      <c r="BE170" s="147">
        <f>IF(N170="základní",J170,0)</f>
        <v>0</v>
      </c>
      <c r="BF170" s="147">
        <f>IF(N170="snížená",J170,0)</f>
        <v>0</v>
      </c>
      <c r="BG170" s="147">
        <f>IF(N170="zákl. přenesená",J170,0)</f>
        <v>0</v>
      </c>
      <c r="BH170" s="147">
        <f>IF(N170="sníž. přenesená",J170,0)</f>
        <v>0</v>
      </c>
      <c r="BI170" s="147">
        <f>IF(N170="nulová",J170,0)</f>
        <v>0</v>
      </c>
      <c r="BJ170" s="15" t="s">
        <v>84</v>
      </c>
      <c r="BK170" s="147">
        <f>ROUND(I170*H170,2)</f>
        <v>0</v>
      </c>
      <c r="BL170" s="15" t="s">
        <v>142</v>
      </c>
      <c r="BM170" s="146" t="s">
        <v>212</v>
      </c>
    </row>
    <row r="171" spans="2:51" s="12" customFormat="1" ht="11.25">
      <c r="B171" s="148"/>
      <c r="D171" s="149" t="s">
        <v>144</v>
      </c>
      <c r="E171" s="150" t="s">
        <v>1</v>
      </c>
      <c r="F171" s="151" t="s">
        <v>213</v>
      </c>
      <c r="H171" s="152">
        <v>10.2</v>
      </c>
      <c r="I171" s="153"/>
      <c r="L171" s="148"/>
      <c r="M171" s="154"/>
      <c r="T171" s="155"/>
      <c r="AT171" s="150" t="s">
        <v>144</v>
      </c>
      <c r="AU171" s="150" t="s">
        <v>84</v>
      </c>
      <c r="AV171" s="12" t="s">
        <v>84</v>
      </c>
      <c r="AW171" s="12" t="s">
        <v>30</v>
      </c>
      <c r="AX171" s="12" t="s">
        <v>79</v>
      </c>
      <c r="AY171" s="150" t="s">
        <v>135</v>
      </c>
    </row>
    <row r="172" spans="2:63" s="11" customFormat="1" ht="22.9" customHeight="1">
      <c r="B172" s="122"/>
      <c r="D172" s="123" t="s">
        <v>72</v>
      </c>
      <c r="E172" s="132" t="s">
        <v>180</v>
      </c>
      <c r="F172" s="132" t="s">
        <v>214</v>
      </c>
      <c r="I172" s="125"/>
      <c r="J172" s="133">
        <f>BK172</f>
        <v>0</v>
      </c>
      <c r="L172" s="122"/>
      <c r="M172" s="127"/>
      <c r="P172" s="128">
        <f>SUM(P173:P214)</f>
        <v>0</v>
      </c>
      <c r="R172" s="128">
        <f>SUM(R173:R214)</f>
        <v>0.09033200000000001</v>
      </c>
      <c r="T172" s="129">
        <f>SUM(T173:T214)</f>
        <v>29.658178000000003</v>
      </c>
      <c r="AR172" s="123" t="s">
        <v>79</v>
      </c>
      <c r="AT172" s="130" t="s">
        <v>72</v>
      </c>
      <c r="AU172" s="130" t="s">
        <v>79</v>
      </c>
      <c r="AY172" s="123" t="s">
        <v>135</v>
      </c>
      <c r="BK172" s="131">
        <f>SUM(BK173:BK214)</f>
        <v>0</v>
      </c>
    </row>
    <row r="173" spans="2:65" s="1" customFormat="1" ht="16.5" customHeight="1">
      <c r="B173" s="134"/>
      <c r="C173" s="135" t="s">
        <v>215</v>
      </c>
      <c r="D173" s="135" t="s">
        <v>138</v>
      </c>
      <c r="E173" s="136" t="s">
        <v>216</v>
      </c>
      <c r="F173" s="137" t="s">
        <v>217</v>
      </c>
      <c r="G173" s="138" t="s">
        <v>141</v>
      </c>
      <c r="H173" s="139">
        <v>30.641</v>
      </c>
      <c r="I173" s="140"/>
      <c r="J173" s="141">
        <f>ROUND(I173*H173,2)</f>
        <v>0</v>
      </c>
      <c r="K173" s="137" t="s">
        <v>1</v>
      </c>
      <c r="L173" s="30"/>
      <c r="M173" s="142" t="s">
        <v>1</v>
      </c>
      <c r="N173" s="143" t="s">
        <v>39</v>
      </c>
      <c r="P173" s="144">
        <f>O173*H173</f>
        <v>0</v>
      </c>
      <c r="Q173" s="144">
        <v>0</v>
      </c>
      <c r="R173" s="144">
        <f>Q173*H173</f>
        <v>0</v>
      </c>
      <c r="S173" s="144">
        <v>0</v>
      </c>
      <c r="T173" s="145">
        <f>S173*H173</f>
        <v>0</v>
      </c>
      <c r="AR173" s="146" t="s">
        <v>142</v>
      </c>
      <c r="AT173" s="146" t="s">
        <v>138</v>
      </c>
      <c r="AU173" s="146" t="s">
        <v>84</v>
      </c>
      <c r="AY173" s="15" t="s">
        <v>135</v>
      </c>
      <c r="BE173" s="147">
        <f>IF(N173="základní",J173,0)</f>
        <v>0</v>
      </c>
      <c r="BF173" s="147">
        <f>IF(N173="snížená",J173,0)</f>
        <v>0</v>
      </c>
      <c r="BG173" s="147">
        <f>IF(N173="zákl. přenesená",J173,0)</f>
        <v>0</v>
      </c>
      <c r="BH173" s="147">
        <f>IF(N173="sníž. přenesená",J173,0)</f>
        <v>0</v>
      </c>
      <c r="BI173" s="147">
        <f>IF(N173="nulová",J173,0)</f>
        <v>0</v>
      </c>
      <c r="BJ173" s="15" t="s">
        <v>84</v>
      </c>
      <c r="BK173" s="147">
        <f>ROUND(I173*H173,2)</f>
        <v>0</v>
      </c>
      <c r="BL173" s="15" t="s">
        <v>142</v>
      </c>
      <c r="BM173" s="146" t="s">
        <v>218</v>
      </c>
    </row>
    <row r="174" spans="2:51" s="12" customFormat="1" ht="22.5">
      <c r="B174" s="148"/>
      <c r="D174" s="149" t="s">
        <v>144</v>
      </c>
      <c r="E174" s="150" t="s">
        <v>1</v>
      </c>
      <c r="F174" s="151" t="s">
        <v>219</v>
      </c>
      <c r="H174" s="152">
        <v>3.901</v>
      </c>
      <c r="I174" s="153"/>
      <c r="L174" s="148"/>
      <c r="M174" s="154"/>
      <c r="T174" s="155"/>
      <c r="AT174" s="150" t="s">
        <v>144</v>
      </c>
      <c r="AU174" s="150" t="s">
        <v>84</v>
      </c>
      <c r="AV174" s="12" t="s">
        <v>84</v>
      </c>
      <c r="AW174" s="12" t="s">
        <v>30</v>
      </c>
      <c r="AX174" s="12" t="s">
        <v>73</v>
      </c>
      <c r="AY174" s="150" t="s">
        <v>135</v>
      </c>
    </row>
    <row r="175" spans="2:51" s="12" customFormat="1" ht="11.25">
      <c r="B175" s="148"/>
      <c r="D175" s="149" t="s">
        <v>144</v>
      </c>
      <c r="E175" s="150" t="s">
        <v>1</v>
      </c>
      <c r="F175" s="151" t="s">
        <v>220</v>
      </c>
      <c r="H175" s="152">
        <v>6.065</v>
      </c>
      <c r="I175" s="153"/>
      <c r="L175" s="148"/>
      <c r="M175" s="154"/>
      <c r="T175" s="155"/>
      <c r="AT175" s="150" t="s">
        <v>144</v>
      </c>
      <c r="AU175" s="150" t="s">
        <v>84</v>
      </c>
      <c r="AV175" s="12" t="s">
        <v>84</v>
      </c>
      <c r="AW175" s="12" t="s">
        <v>30</v>
      </c>
      <c r="AX175" s="12" t="s">
        <v>73</v>
      </c>
      <c r="AY175" s="150" t="s">
        <v>135</v>
      </c>
    </row>
    <row r="176" spans="2:51" s="12" customFormat="1" ht="22.5">
      <c r="B176" s="148"/>
      <c r="D176" s="149" t="s">
        <v>144</v>
      </c>
      <c r="E176" s="150" t="s">
        <v>1</v>
      </c>
      <c r="F176" s="151" t="s">
        <v>221</v>
      </c>
      <c r="H176" s="152">
        <v>9.955</v>
      </c>
      <c r="I176" s="153"/>
      <c r="L176" s="148"/>
      <c r="M176" s="154"/>
      <c r="T176" s="155"/>
      <c r="AT176" s="150" t="s">
        <v>144</v>
      </c>
      <c r="AU176" s="150" t="s">
        <v>84</v>
      </c>
      <c r="AV176" s="12" t="s">
        <v>84</v>
      </c>
      <c r="AW176" s="12" t="s">
        <v>30</v>
      </c>
      <c r="AX176" s="12" t="s">
        <v>73</v>
      </c>
      <c r="AY176" s="150" t="s">
        <v>135</v>
      </c>
    </row>
    <row r="177" spans="2:51" s="12" customFormat="1" ht="11.25">
      <c r="B177" s="148"/>
      <c r="D177" s="149" t="s">
        <v>144</v>
      </c>
      <c r="E177" s="150" t="s">
        <v>1</v>
      </c>
      <c r="F177" s="151" t="s">
        <v>222</v>
      </c>
      <c r="H177" s="152">
        <v>1.6</v>
      </c>
      <c r="I177" s="153"/>
      <c r="L177" s="148"/>
      <c r="M177" s="154"/>
      <c r="T177" s="155"/>
      <c r="AT177" s="150" t="s">
        <v>144</v>
      </c>
      <c r="AU177" s="150" t="s">
        <v>84</v>
      </c>
      <c r="AV177" s="12" t="s">
        <v>84</v>
      </c>
      <c r="AW177" s="12" t="s">
        <v>30</v>
      </c>
      <c r="AX177" s="12" t="s">
        <v>73</v>
      </c>
      <c r="AY177" s="150" t="s">
        <v>135</v>
      </c>
    </row>
    <row r="178" spans="2:51" s="12" customFormat="1" ht="11.25">
      <c r="B178" s="148"/>
      <c r="D178" s="149" t="s">
        <v>144</v>
      </c>
      <c r="E178" s="150" t="s">
        <v>1</v>
      </c>
      <c r="F178" s="151" t="s">
        <v>223</v>
      </c>
      <c r="H178" s="152">
        <v>9.12</v>
      </c>
      <c r="I178" s="153"/>
      <c r="L178" s="148"/>
      <c r="M178" s="154"/>
      <c r="T178" s="155"/>
      <c r="AT178" s="150" t="s">
        <v>144</v>
      </c>
      <c r="AU178" s="150" t="s">
        <v>84</v>
      </c>
      <c r="AV178" s="12" t="s">
        <v>84</v>
      </c>
      <c r="AW178" s="12" t="s">
        <v>30</v>
      </c>
      <c r="AX178" s="12" t="s">
        <v>73</v>
      </c>
      <c r="AY178" s="150" t="s">
        <v>135</v>
      </c>
    </row>
    <row r="179" spans="2:51" s="13" customFormat="1" ht="11.25">
      <c r="B179" s="156"/>
      <c r="D179" s="149" t="s">
        <v>144</v>
      </c>
      <c r="E179" s="157" t="s">
        <v>1</v>
      </c>
      <c r="F179" s="158" t="s">
        <v>152</v>
      </c>
      <c r="H179" s="159">
        <v>30.641</v>
      </c>
      <c r="I179" s="160"/>
      <c r="L179" s="156"/>
      <c r="M179" s="161"/>
      <c r="T179" s="162"/>
      <c r="AT179" s="157" t="s">
        <v>144</v>
      </c>
      <c r="AU179" s="157" t="s">
        <v>84</v>
      </c>
      <c r="AV179" s="13" t="s">
        <v>142</v>
      </c>
      <c r="AW179" s="13" t="s">
        <v>30</v>
      </c>
      <c r="AX179" s="13" t="s">
        <v>79</v>
      </c>
      <c r="AY179" s="157" t="s">
        <v>135</v>
      </c>
    </row>
    <row r="180" spans="2:65" s="1" customFormat="1" ht="33" customHeight="1">
      <c r="B180" s="134"/>
      <c r="C180" s="135" t="s">
        <v>224</v>
      </c>
      <c r="D180" s="135" t="s">
        <v>138</v>
      </c>
      <c r="E180" s="136" t="s">
        <v>225</v>
      </c>
      <c r="F180" s="137" t="s">
        <v>226</v>
      </c>
      <c r="G180" s="138" t="s">
        <v>141</v>
      </c>
      <c r="H180" s="139">
        <v>378.785</v>
      </c>
      <c r="I180" s="140"/>
      <c r="J180" s="141">
        <f>ROUND(I180*H180,2)</f>
        <v>0</v>
      </c>
      <c r="K180" s="137" t="s">
        <v>1</v>
      </c>
      <c r="L180" s="30"/>
      <c r="M180" s="142" t="s">
        <v>1</v>
      </c>
      <c r="N180" s="143" t="s">
        <v>39</v>
      </c>
      <c r="P180" s="144">
        <f>O180*H180</f>
        <v>0</v>
      </c>
      <c r="Q180" s="144">
        <v>0</v>
      </c>
      <c r="R180" s="144">
        <f>Q180*H180</f>
        <v>0</v>
      </c>
      <c r="S180" s="144">
        <v>0</v>
      </c>
      <c r="T180" s="145">
        <f>S180*H180</f>
        <v>0</v>
      </c>
      <c r="AR180" s="146" t="s">
        <v>142</v>
      </c>
      <c r="AT180" s="146" t="s">
        <v>138</v>
      </c>
      <c r="AU180" s="146" t="s">
        <v>84</v>
      </c>
      <c r="AY180" s="15" t="s">
        <v>135</v>
      </c>
      <c r="BE180" s="147">
        <f>IF(N180="základní",J180,0)</f>
        <v>0</v>
      </c>
      <c r="BF180" s="147">
        <f>IF(N180="snížená",J180,0)</f>
        <v>0</v>
      </c>
      <c r="BG180" s="147">
        <f>IF(N180="zákl. přenesená",J180,0)</f>
        <v>0</v>
      </c>
      <c r="BH180" s="147">
        <f>IF(N180="sníž. přenesená",J180,0)</f>
        <v>0</v>
      </c>
      <c r="BI180" s="147">
        <f>IF(N180="nulová",J180,0)</f>
        <v>0</v>
      </c>
      <c r="BJ180" s="15" t="s">
        <v>84</v>
      </c>
      <c r="BK180" s="147">
        <f>ROUND(I180*H180,2)</f>
        <v>0</v>
      </c>
      <c r="BL180" s="15" t="s">
        <v>142</v>
      </c>
      <c r="BM180" s="146" t="s">
        <v>227</v>
      </c>
    </row>
    <row r="181" spans="2:51" s="12" customFormat="1" ht="11.25">
      <c r="B181" s="148"/>
      <c r="D181" s="149" t="s">
        <v>144</v>
      </c>
      <c r="E181" s="150" t="s">
        <v>1</v>
      </c>
      <c r="F181" s="151" t="s">
        <v>228</v>
      </c>
      <c r="H181" s="152">
        <v>378.785</v>
      </c>
      <c r="I181" s="153"/>
      <c r="L181" s="148"/>
      <c r="M181" s="154"/>
      <c r="T181" s="155"/>
      <c r="AT181" s="150" t="s">
        <v>144</v>
      </c>
      <c r="AU181" s="150" t="s">
        <v>84</v>
      </c>
      <c r="AV181" s="12" t="s">
        <v>84</v>
      </c>
      <c r="AW181" s="12" t="s">
        <v>30</v>
      </c>
      <c r="AX181" s="12" t="s">
        <v>79</v>
      </c>
      <c r="AY181" s="150" t="s">
        <v>135</v>
      </c>
    </row>
    <row r="182" spans="2:65" s="1" customFormat="1" ht="33" customHeight="1">
      <c r="B182" s="134"/>
      <c r="C182" s="135" t="s">
        <v>229</v>
      </c>
      <c r="D182" s="135" t="s">
        <v>138</v>
      </c>
      <c r="E182" s="136" t="s">
        <v>230</v>
      </c>
      <c r="F182" s="137" t="s">
        <v>231</v>
      </c>
      <c r="G182" s="138" t="s">
        <v>141</v>
      </c>
      <c r="H182" s="139">
        <v>34090.65</v>
      </c>
      <c r="I182" s="140"/>
      <c r="J182" s="141">
        <f>ROUND(I182*H182,2)</f>
        <v>0</v>
      </c>
      <c r="K182" s="137" t="s">
        <v>1</v>
      </c>
      <c r="L182" s="30"/>
      <c r="M182" s="142" t="s">
        <v>1</v>
      </c>
      <c r="N182" s="143" t="s">
        <v>39</v>
      </c>
      <c r="P182" s="144">
        <f>O182*H182</f>
        <v>0</v>
      </c>
      <c r="Q182" s="144">
        <v>0</v>
      </c>
      <c r="R182" s="144">
        <f>Q182*H182</f>
        <v>0</v>
      </c>
      <c r="S182" s="144">
        <v>0</v>
      </c>
      <c r="T182" s="145">
        <f>S182*H182</f>
        <v>0</v>
      </c>
      <c r="AR182" s="146" t="s">
        <v>142</v>
      </c>
      <c r="AT182" s="146" t="s">
        <v>138</v>
      </c>
      <c r="AU182" s="146" t="s">
        <v>84</v>
      </c>
      <c r="AY182" s="15" t="s">
        <v>135</v>
      </c>
      <c r="BE182" s="147">
        <f>IF(N182="základní",J182,0)</f>
        <v>0</v>
      </c>
      <c r="BF182" s="147">
        <f>IF(N182="snížená",J182,0)</f>
        <v>0</v>
      </c>
      <c r="BG182" s="147">
        <f>IF(N182="zákl. přenesená",J182,0)</f>
        <v>0</v>
      </c>
      <c r="BH182" s="147">
        <f>IF(N182="sníž. přenesená",J182,0)</f>
        <v>0</v>
      </c>
      <c r="BI182" s="147">
        <f>IF(N182="nulová",J182,0)</f>
        <v>0</v>
      </c>
      <c r="BJ182" s="15" t="s">
        <v>84</v>
      </c>
      <c r="BK182" s="147">
        <f>ROUND(I182*H182,2)</f>
        <v>0</v>
      </c>
      <c r="BL182" s="15" t="s">
        <v>142</v>
      </c>
      <c r="BM182" s="146" t="s">
        <v>232</v>
      </c>
    </row>
    <row r="183" spans="2:51" s="12" customFormat="1" ht="11.25">
      <c r="B183" s="148"/>
      <c r="D183" s="149" t="s">
        <v>144</v>
      </c>
      <c r="E183" s="150" t="s">
        <v>1</v>
      </c>
      <c r="F183" s="151" t="s">
        <v>233</v>
      </c>
      <c r="H183" s="152">
        <v>34090.65</v>
      </c>
      <c r="I183" s="153"/>
      <c r="L183" s="148"/>
      <c r="M183" s="154"/>
      <c r="T183" s="155"/>
      <c r="AT183" s="150" t="s">
        <v>144</v>
      </c>
      <c r="AU183" s="150" t="s">
        <v>84</v>
      </c>
      <c r="AV183" s="12" t="s">
        <v>84</v>
      </c>
      <c r="AW183" s="12" t="s">
        <v>30</v>
      </c>
      <c r="AX183" s="12" t="s">
        <v>73</v>
      </c>
      <c r="AY183" s="150" t="s">
        <v>135</v>
      </c>
    </row>
    <row r="184" spans="2:51" s="13" customFormat="1" ht="11.25">
      <c r="B184" s="156"/>
      <c r="D184" s="149" t="s">
        <v>144</v>
      </c>
      <c r="E184" s="157" t="s">
        <v>1</v>
      </c>
      <c r="F184" s="158" t="s">
        <v>152</v>
      </c>
      <c r="H184" s="159">
        <v>34090.65</v>
      </c>
      <c r="I184" s="160"/>
      <c r="L184" s="156"/>
      <c r="M184" s="161"/>
      <c r="T184" s="162"/>
      <c r="AT184" s="157" t="s">
        <v>144</v>
      </c>
      <c r="AU184" s="157" t="s">
        <v>84</v>
      </c>
      <c r="AV184" s="13" t="s">
        <v>142</v>
      </c>
      <c r="AW184" s="13" t="s">
        <v>30</v>
      </c>
      <c r="AX184" s="13" t="s">
        <v>79</v>
      </c>
      <c r="AY184" s="157" t="s">
        <v>135</v>
      </c>
    </row>
    <row r="185" spans="2:65" s="1" customFormat="1" ht="33" customHeight="1">
      <c r="B185" s="134"/>
      <c r="C185" s="135" t="s">
        <v>234</v>
      </c>
      <c r="D185" s="135" t="s">
        <v>138</v>
      </c>
      <c r="E185" s="136" t="s">
        <v>235</v>
      </c>
      <c r="F185" s="137" t="s">
        <v>236</v>
      </c>
      <c r="G185" s="138" t="s">
        <v>141</v>
      </c>
      <c r="H185" s="139">
        <v>378.785</v>
      </c>
      <c r="I185" s="140"/>
      <c r="J185" s="141">
        <f>ROUND(I185*H185,2)</f>
        <v>0</v>
      </c>
      <c r="K185" s="137" t="s">
        <v>1</v>
      </c>
      <c r="L185" s="30"/>
      <c r="M185" s="142" t="s">
        <v>1</v>
      </c>
      <c r="N185" s="143" t="s">
        <v>39</v>
      </c>
      <c r="P185" s="144">
        <f>O185*H185</f>
        <v>0</v>
      </c>
      <c r="Q185" s="144">
        <v>0</v>
      </c>
      <c r="R185" s="144">
        <f>Q185*H185</f>
        <v>0</v>
      </c>
      <c r="S185" s="144">
        <v>0</v>
      </c>
      <c r="T185" s="145">
        <f>S185*H185</f>
        <v>0</v>
      </c>
      <c r="AR185" s="146" t="s">
        <v>142</v>
      </c>
      <c r="AT185" s="146" t="s">
        <v>138</v>
      </c>
      <c r="AU185" s="146" t="s">
        <v>84</v>
      </c>
      <c r="AY185" s="15" t="s">
        <v>135</v>
      </c>
      <c r="BE185" s="147">
        <f>IF(N185="základní",J185,0)</f>
        <v>0</v>
      </c>
      <c r="BF185" s="147">
        <f>IF(N185="snížená",J185,0)</f>
        <v>0</v>
      </c>
      <c r="BG185" s="147">
        <f>IF(N185="zákl. přenesená",J185,0)</f>
        <v>0</v>
      </c>
      <c r="BH185" s="147">
        <f>IF(N185="sníž. přenesená",J185,0)</f>
        <v>0</v>
      </c>
      <c r="BI185" s="147">
        <f>IF(N185="nulová",J185,0)</f>
        <v>0</v>
      </c>
      <c r="BJ185" s="15" t="s">
        <v>84</v>
      </c>
      <c r="BK185" s="147">
        <f>ROUND(I185*H185,2)</f>
        <v>0</v>
      </c>
      <c r="BL185" s="15" t="s">
        <v>142</v>
      </c>
      <c r="BM185" s="146" t="s">
        <v>237</v>
      </c>
    </row>
    <row r="186" spans="2:65" s="1" customFormat="1" ht="24.2" customHeight="1">
      <c r="B186" s="134"/>
      <c r="C186" s="135" t="s">
        <v>238</v>
      </c>
      <c r="D186" s="135" t="s">
        <v>138</v>
      </c>
      <c r="E186" s="136" t="s">
        <v>239</v>
      </c>
      <c r="F186" s="137" t="s">
        <v>240</v>
      </c>
      <c r="G186" s="138" t="s">
        <v>241</v>
      </c>
      <c r="H186" s="139">
        <v>30</v>
      </c>
      <c r="I186" s="140"/>
      <c r="J186" s="141">
        <f>ROUND(I186*H186,2)</f>
        <v>0</v>
      </c>
      <c r="K186" s="137" t="s">
        <v>161</v>
      </c>
      <c r="L186" s="30"/>
      <c r="M186" s="142" t="s">
        <v>1</v>
      </c>
      <c r="N186" s="143" t="s">
        <v>39</v>
      </c>
      <c r="P186" s="144">
        <f>O186*H186</f>
        <v>0</v>
      </c>
      <c r="Q186" s="144">
        <v>0</v>
      </c>
      <c r="R186" s="144">
        <f>Q186*H186</f>
        <v>0</v>
      </c>
      <c r="S186" s="144">
        <v>0</v>
      </c>
      <c r="T186" s="145">
        <f>S186*H186</f>
        <v>0</v>
      </c>
      <c r="AR186" s="146" t="s">
        <v>142</v>
      </c>
      <c r="AT186" s="146" t="s">
        <v>138</v>
      </c>
      <c r="AU186" s="146" t="s">
        <v>84</v>
      </c>
      <c r="AY186" s="15" t="s">
        <v>135</v>
      </c>
      <c r="BE186" s="147">
        <f>IF(N186="základní",J186,0)</f>
        <v>0</v>
      </c>
      <c r="BF186" s="147">
        <f>IF(N186="snížená",J186,0)</f>
        <v>0</v>
      </c>
      <c r="BG186" s="147">
        <f>IF(N186="zákl. přenesená",J186,0)</f>
        <v>0</v>
      </c>
      <c r="BH186" s="147">
        <f>IF(N186="sníž. přenesená",J186,0)</f>
        <v>0</v>
      </c>
      <c r="BI186" s="147">
        <f>IF(N186="nulová",J186,0)</f>
        <v>0</v>
      </c>
      <c r="BJ186" s="15" t="s">
        <v>84</v>
      </c>
      <c r="BK186" s="147">
        <f>ROUND(I186*H186,2)</f>
        <v>0</v>
      </c>
      <c r="BL186" s="15" t="s">
        <v>142</v>
      </c>
      <c r="BM186" s="146" t="s">
        <v>242</v>
      </c>
    </row>
    <row r="187" spans="2:65" s="1" customFormat="1" ht="24.2" customHeight="1">
      <c r="B187" s="134"/>
      <c r="C187" s="135" t="s">
        <v>7</v>
      </c>
      <c r="D187" s="135" t="s">
        <v>138</v>
      </c>
      <c r="E187" s="136" t="s">
        <v>243</v>
      </c>
      <c r="F187" s="137" t="s">
        <v>244</v>
      </c>
      <c r="G187" s="138" t="s">
        <v>155</v>
      </c>
      <c r="H187" s="139">
        <v>4</v>
      </c>
      <c r="I187" s="140"/>
      <c r="J187" s="141">
        <f>ROUND(I187*H187,2)</f>
        <v>0</v>
      </c>
      <c r="K187" s="137" t="s">
        <v>161</v>
      </c>
      <c r="L187" s="30"/>
      <c r="M187" s="142" t="s">
        <v>1</v>
      </c>
      <c r="N187" s="143" t="s">
        <v>39</v>
      </c>
      <c r="P187" s="144">
        <f>O187*H187</f>
        <v>0</v>
      </c>
      <c r="Q187" s="144">
        <v>2E-05</v>
      </c>
      <c r="R187" s="144">
        <f>Q187*H187</f>
        <v>8E-05</v>
      </c>
      <c r="S187" s="144">
        <v>0</v>
      </c>
      <c r="T187" s="145">
        <f>S187*H187</f>
        <v>0</v>
      </c>
      <c r="AR187" s="146" t="s">
        <v>142</v>
      </c>
      <c r="AT187" s="146" t="s">
        <v>138</v>
      </c>
      <c r="AU187" s="146" t="s">
        <v>84</v>
      </c>
      <c r="AY187" s="15" t="s">
        <v>135</v>
      </c>
      <c r="BE187" s="147">
        <f>IF(N187="základní",J187,0)</f>
        <v>0</v>
      </c>
      <c r="BF187" s="147">
        <f>IF(N187="snížená",J187,0)</f>
        <v>0</v>
      </c>
      <c r="BG187" s="147">
        <f>IF(N187="zákl. přenesená",J187,0)</f>
        <v>0</v>
      </c>
      <c r="BH187" s="147">
        <f>IF(N187="sníž. přenesená",J187,0)</f>
        <v>0</v>
      </c>
      <c r="BI187" s="147">
        <f>IF(N187="nulová",J187,0)</f>
        <v>0</v>
      </c>
      <c r="BJ187" s="15" t="s">
        <v>84</v>
      </c>
      <c r="BK187" s="147">
        <f>ROUND(I187*H187,2)</f>
        <v>0</v>
      </c>
      <c r="BL187" s="15" t="s">
        <v>142</v>
      </c>
      <c r="BM187" s="146" t="s">
        <v>245</v>
      </c>
    </row>
    <row r="188" spans="2:51" s="12" customFormat="1" ht="11.25">
      <c r="B188" s="148"/>
      <c r="D188" s="149" t="s">
        <v>144</v>
      </c>
      <c r="E188" s="150" t="s">
        <v>1</v>
      </c>
      <c r="F188" s="151" t="s">
        <v>246</v>
      </c>
      <c r="H188" s="152">
        <v>4</v>
      </c>
      <c r="I188" s="153"/>
      <c r="L188" s="148"/>
      <c r="M188" s="154"/>
      <c r="T188" s="155"/>
      <c r="AT188" s="150" t="s">
        <v>144</v>
      </c>
      <c r="AU188" s="150" t="s">
        <v>84</v>
      </c>
      <c r="AV188" s="12" t="s">
        <v>84</v>
      </c>
      <c r="AW188" s="12" t="s">
        <v>30</v>
      </c>
      <c r="AX188" s="12" t="s">
        <v>79</v>
      </c>
      <c r="AY188" s="150" t="s">
        <v>135</v>
      </c>
    </row>
    <row r="189" spans="2:65" s="1" customFormat="1" ht="21.75" customHeight="1">
      <c r="B189" s="134"/>
      <c r="C189" s="135" t="s">
        <v>247</v>
      </c>
      <c r="D189" s="135" t="s">
        <v>138</v>
      </c>
      <c r="E189" s="136" t="s">
        <v>248</v>
      </c>
      <c r="F189" s="137" t="s">
        <v>249</v>
      </c>
      <c r="G189" s="138" t="s">
        <v>155</v>
      </c>
      <c r="H189" s="139">
        <v>4</v>
      </c>
      <c r="I189" s="140"/>
      <c r="J189" s="141">
        <f>ROUND(I189*H189,2)</f>
        <v>0</v>
      </c>
      <c r="K189" s="137" t="s">
        <v>161</v>
      </c>
      <c r="L189" s="30"/>
      <c r="M189" s="142" t="s">
        <v>1</v>
      </c>
      <c r="N189" s="143" t="s">
        <v>39</v>
      </c>
      <c r="P189" s="144">
        <f>O189*H189</f>
        <v>0</v>
      </c>
      <c r="Q189" s="144">
        <v>0.00023</v>
      </c>
      <c r="R189" s="144">
        <f>Q189*H189</f>
        <v>0.00092</v>
      </c>
      <c r="S189" s="144">
        <v>0</v>
      </c>
      <c r="T189" s="145">
        <f>S189*H189</f>
        <v>0</v>
      </c>
      <c r="AR189" s="146" t="s">
        <v>142</v>
      </c>
      <c r="AT189" s="146" t="s">
        <v>138</v>
      </c>
      <c r="AU189" s="146" t="s">
        <v>84</v>
      </c>
      <c r="AY189" s="15" t="s">
        <v>135</v>
      </c>
      <c r="BE189" s="147">
        <f>IF(N189="základní",J189,0)</f>
        <v>0</v>
      </c>
      <c r="BF189" s="147">
        <f>IF(N189="snížená",J189,0)</f>
        <v>0</v>
      </c>
      <c r="BG189" s="147">
        <f>IF(N189="zákl. přenesená",J189,0)</f>
        <v>0</v>
      </c>
      <c r="BH189" s="147">
        <f>IF(N189="sníž. přenesená",J189,0)</f>
        <v>0</v>
      </c>
      <c r="BI189" s="147">
        <f>IF(N189="nulová",J189,0)</f>
        <v>0</v>
      </c>
      <c r="BJ189" s="15" t="s">
        <v>84</v>
      </c>
      <c r="BK189" s="147">
        <f>ROUND(I189*H189,2)</f>
        <v>0</v>
      </c>
      <c r="BL189" s="15" t="s">
        <v>142</v>
      </c>
      <c r="BM189" s="146" t="s">
        <v>250</v>
      </c>
    </row>
    <row r="190" spans="2:65" s="1" customFormat="1" ht="33" customHeight="1">
      <c r="B190" s="134"/>
      <c r="C190" s="135" t="s">
        <v>251</v>
      </c>
      <c r="D190" s="135" t="s">
        <v>138</v>
      </c>
      <c r="E190" s="136" t="s">
        <v>252</v>
      </c>
      <c r="F190" s="137" t="s">
        <v>253</v>
      </c>
      <c r="G190" s="138" t="s">
        <v>199</v>
      </c>
      <c r="H190" s="139">
        <v>1.692</v>
      </c>
      <c r="I190" s="140"/>
      <c r="J190" s="141">
        <f>ROUND(I190*H190,2)</f>
        <v>0</v>
      </c>
      <c r="K190" s="137" t="s">
        <v>161</v>
      </c>
      <c r="L190" s="30"/>
      <c r="M190" s="142" t="s">
        <v>1</v>
      </c>
      <c r="N190" s="143" t="s">
        <v>39</v>
      </c>
      <c r="P190" s="144">
        <f>O190*H190</f>
        <v>0</v>
      </c>
      <c r="Q190" s="144">
        <v>0</v>
      </c>
      <c r="R190" s="144">
        <f>Q190*H190</f>
        <v>0</v>
      </c>
      <c r="S190" s="144">
        <v>2.2</v>
      </c>
      <c r="T190" s="145">
        <f>S190*H190</f>
        <v>3.7224000000000004</v>
      </c>
      <c r="AR190" s="146" t="s">
        <v>142</v>
      </c>
      <c r="AT190" s="146" t="s">
        <v>138</v>
      </c>
      <c r="AU190" s="146" t="s">
        <v>84</v>
      </c>
      <c r="AY190" s="15" t="s">
        <v>135</v>
      </c>
      <c r="BE190" s="147">
        <f>IF(N190="základní",J190,0)</f>
        <v>0</v>
      </c>
      <c r="BF190" s="147">
        <f>IF(N190="snížená",J190,0)</f>
        <v>0</v>
      </c>
      <c r="BG190" s="147">
        <f>IF(N190="zákl. přenesená",J190,0)</f>
        <v>0</v>
      </c>
      <c r="BH190" s="147">
        <f>IF(N190="sníž. přenesená",J190,0)</f>
        <v>0</v>
      </c>
      <c r="BI190" s="147">
        <f>IF(N190="nulová",J190,0)</f>
        <v>0</v>
      </c>
      <c r="BJ190" s="15" t="s">
        <v>84</v>
      </c>
      <c r="BK190" s="147">
        <f>ROUND(I190*H190,2)</f>
        <v>0</v>
      </c>
      <c r="BL190" s="15" t="s">
        <v>142</v>
      </c>
      <c r="BM190" s="146" t="s">
        <v>254</v>
      </c>
    </row>
    <row r="191" spans="2:51" s="12" customFormat="1" ht="11.25">
      <c r="B191" s="148"/>
      <c r="D191" s="149" t="s">
        <v>144</v>
      </c>
      <c r="E191" s="150" t="s">
        <v>1</v>
      </c>
      <c r="F191" s="151" t="s">
        <v>255</v>
      </c>
      <c r="H191" s="152">
        <v>0.924</v>
      </c>
      <c r="I191" s="153"/>
      <c r="L191" s="148"/>
      <c r="M191" s="154"/>
      <c r="T191" s="155"/>
      <c r="AT191" s="150" t="s">
        <v>144</v>
      </c>
      <c r="AU191" s="150" t="s">
        <v>84</v>
      </c>
      <c r="AV191" s="12" t="s">
        <v>84</v>
      </c>
      <c r="AW191" s="12" t="s">
        <v>30</v>
      </c>
      <c r="AX191" s="12" t="s">
        <v>73</v>
      </c>
      <c r="AY191" s="150" t="s">
        <v>135</v>
      </c>
    </row>
    <row r="192" spans="2:51" s="12" customFormat="1" ht="11.25">
      <c r="B192" s="148"/>
      <c r="D192" s="149" t="s">
        <v>144</v>
      </c>
      <c r="E192" s="150" t="s">
        <v>1</v>
      </c>
      <c r="F192" s="151" t="s">
        <v>256</v>
      </c>
      <c r="H192" s="152">
        <v>0.768</v>
      </c>
      <c r="I192" s="153"/>
      <c r="L192" s="148"/>
      <c r="M192" s="154"/>
      <c r="T192" s="155"/>
      <c r="AT192" s="150" t="s">
        <v>144</v>
      </c>
      <c r="AU192" s="150" t="s">
        <v>84</v>
      </c>
      <c r="AV192" s="12" t="s">
        <v>84</v>
      </c>
      <c r="AW192" s="12" t="s">
        <v>30</v>
      </c>
      <c r="AX192" s="12" t="s">
        <v>73</v>
      </c>
      <c r="AY192" s="150" t="s">
        <v>135</v>
      </c>
    </row>
    <row r="193" spans="2:51" s="13" customFormat="1" ht="11.25">
      <c r="B193" s="156"/>
      <c r="D193" s="149" t="s">
        <v>144</v>
      </c>
      <c r="E193" s="157" t="s">
        <v>1</v>
      </c>
      <c r="F193" s="158" t="s">
        <v>152</v>
      </c>
      <c r="H193" s="159">
        <v>1.692</v>
      </c>
      <c r="I193" s="160"/>
      <c r="L193" s="156"/>
      <c r="M193" s="161"/>
      <c r="T193" s="162"/>
      <c r="AT193" s="157" t="s">
        <v>144</v>
      </c>
      <c r="AU193" s="157" t="s">
        <v>84</v>
      </c>
      <c r="AV193" s="13" t="s">
        <v>142</v>
      </c>
      <c r="AW193" s="13" t="s">
        <v>30</v>
      </c>
      <c r="AX193" s="13" t="s">
        <v>79</v>
      </c>
      <c r="AY193" s="157" t="s">
        <v>135</v>
      </c>
    </row>
    <row r="194" spans="2:65" s="1" customFormat="1" ht="24.2" customHeight="1">
      <c r="B194" s="134"/>
      <c r="C194" s="135" t="s">
        <v>257</v>
      </c>
      <c r="D194" s="135" t="s">
        <v>138</v>
      </c>
      <c r="E194" s="136" t="s">
        <v>258</v>
      </c>
      <c r="F194" s="137" t="s">
        <v>259</v>
      </c>
      <c r="G194" s="138" t="s">
        <v>141</v>
      </c>
      <c r="H194" s="139">
        <v>6.6</v>
      </c>
      <c r="I194" s="140"/>
      <c r="J194" s="141">
        <f>ROUND(I194*H194,2)</f>
        <v>0</v>
      </c>
      <c r="K194" s="137" t="s">
        <v>1</v>
      </c>
      <c r="L194" s="30"/>
      <c r="M194" s="142" t="s">
        <v>1</v>
      </c>
      <c r="N194" s="143" t="s">
        <v>39</v>
      </c>
      <c r="P194" s="144">
        <f>O194*H194</f>
        <v>0</v>
      </c>
      <c r="Q194" s="144">
        <v>0</v>
      </c>
      <c r="R194" s="144">
        <f>Q194*H194</f>
        <v>0</v>
      </c>
      <c r="S194" s="144">
        <v>0.035</v>
      </c>
      <c r="T194" s="145">
        <f>S194*H194</f>
        <v>0.231</v>
      </c>
      <c r="AR194" s="146" t="s">
        <v>142</v>
      </c>
      <c r="AT194" s="146" t="s">
        <v>138</v>
      </c>
      <c r="AU194" s="146" t="s">
        <v>84</v>
      </c>
      <c r="AY194" s="15" t="s">
        <v>135</v>
      </c>
      <c r="BE194" s="147">
        <f>IF(N194="základní",J194,0)</f>
        <v>0</v>
      </c>
      <c r="BF194" s="147">
        <f>IF(N194="snížená",J194,0)</f>
        <v>0</v>
      </c>
      <c r="BG194" s="147">
        <f>IF(N194="zákl. přenesená",J194,0)</f>
        <v>0</v>
      </c>
      <c r="BH194" s="147">
        <f>IF(N194="sníž. přenesená",J194,0)</f>
        <v>0</v>
      </c>
      <c r="BI194" s="147">
        <f>IF(N194="nulová",J194,0)</f>
        <v>0</v>
      </c>
      <c r="BJ194" s="15" t="s">
        <v>84</v>
      </c>
      <c r="BK194" s="147">
        <f>ROUND(I194*H194,2)</f>
        <v>0</v>
      </c>
      <c r="BL194" s="15" t="s">
        <v>142</v>
      </c>
      <c r="BM194" s="146" t="s">
        <v>260</v>
      </c>
    </row>
    <row r="195" spans="2:51" s="12" customFormat="1" ht="11.25">
      <c r="B195" s="148"/>
      <c r="D195" s="149" t="s">
        <v>144</v>
      </c>
      <c r="E195" s="150" t="s">
        <v>1</v>
      </c>
      <c r="F195" s="151" t="s">
        <v>261</v>
      </c>
      <c r="H195" s="152">
        <v>6.6</v>
      </c>
      <c r="I195" s="153"/>
      <c r="L195" s="148"/>
      <c r="M195" s="154"/>
      <c r="T195" s="155"/>
      <c r="AT195" s="150" t="s">
        <v>144</v>
      </c>
      <c r="AU195" s="150" t="s">
        <v>84</v>
      </c>
      <c r="AV195" s="12" t="s">
        <v>84</v>
      </c>
      <c r="AW195" s="12" t="s">
        <v>30</v>
      </c>
      <c r="AX195" s="12" t="s">
        <v>79</v>
      </c>
      <c r="AY195" s="150" t="s">
        <v>135</v>
      </c>
    </row>
    <row r="196" spans="2:65" s="1" customFormat="1" ht="37.9" customHeight="1">
      <c r="B196" s="134"/>
      <c r="C196" s="135" t="s">
        <v>262</v>
      </c>
      <c r="D196" s="135" t="s">
        <v>138</v>
      </c>
      <c r="E196" s="136" t="s">
        <v>263</v>
      </c>
      <c r="F196" s="137" t="s">
        <v>264</v>
      </c>
      <c r="G196" s="138" t="s">
        <v>141</v>
      </c>
      <c r="H196" s="139">
        <v>353.036</v>
      </c>
      <c r="I196" s="140"/>
      <c r="J196" s="141">
        <f>ROUND(I196*H196,2)</f>
        <v>0</v>
      </c>
      <c r="K196" s="137" t="s">
        <v>161</v>
      </c>
      <c r="L196" s="30"/>
      <c r="M196" s="142" t="s">
        <v>1</v>
      </c>
      <c r="N196" s="143" t="s">
        <v>39</v>
      </c>
      <c r="P196" s="144">
        <f>O196*H196</f>
        <v>0</v>
      </c>
      <c r="Q196" s="144">
        <v>0</v>
      </c>
      <c r="R196" s="144">
        <f>Q196*H196</f>
        <v>0</v>
      </c>
      <c r="S196" s="144">
        <v>0.059</v>
      </c>
      <c r="T196" s="145">
        <f>S196*H196</f>
        <v>20.829124</v>
      </c>
      <c r="AR196" s="146" t="s">
        <v>142</v>
      </c>
      <c r="AT196" s="146" t="s">
        <v>138</v>
      </c>
      <c r="AU196" s="146" t="s">
        <v>84</v>
      </c>
      <c r="AY196" s="15" t="s">
        <v>135</v>
      </c>
      <c r="BE196" s="147">
        <f>IF(N196="základní",J196,0)</f>
        <v>0</v>
      </c>
      <c r="BF196" s="147">
        <f>IF(N196="snížená",J196,0)</f>
        <v>0</v>
      </c>
      <c r="BG196" s="147">
        <f>IF(N196="zákl. přenesená",J196,0)</f>
        <v>0</v>
      </c>
      <c r="BH196" s="147">
        <f>IF(N196="sníž. přenesená",J196,0)</f>
        <v>0</v>
      </c>
      <c r="BI196" s="147">
        <f>IF(N196="nulová",J196,0)</f>
        <v>0</v>
      </c>
      <c r="BJ196" s="15" t="s">
        <v>84</v>
      </c>
      <c r="BK196" s="147">
        <f>ROUND(I196*H196,2)</f>
        <v>0</v>
      </c>
      <c r="BL196" s="15" t="s">
        <v>142</v>
      </c>
      <c r="BM196" s="146" t="s">
        <v>265</v>
      </c>
    </row>
    <row r="197" spans="2:51" s="12" customFormat="1" ht="11.25">
      <c r="B197" s="148"/>
      <c r="D197" s="149" t="s">
        <v>144</v>
      </c>
      <c r="E197" s="150" t="s">
        <v>1</v>
      </c>
      <c r="F197" s="151" t="s">
        <v>266</v>
      </c>
      <c r="H197" s="152">
        <v>272.32</v>
      </c>
      <c r="I197" s="153"/>
      <c r="L197" s="148"/>
      <c r="M197" s="154"/>
      <c r="T197" s="155"/>
      <c r="AT197" s="150" t="s">
        <v>144</v>
      </c>
      <c r="AU197" s="150" t="s">
        <v>84</v>
      </c>
      <c r="AV197" s="12" t="s">
        <v>84</v>
      </c>
      <c r="AW197" s="12" t="s">
        <v>30</v>
      </c>
      <c r="AX197" s="12" t="s">
        <v>73</v>
      </c>
      <c r="AY197" s="150" t="s">
        <v>135</v>
      </c>
    </row>
    <row r="198" spans="2:51" s="12" customFormat="1" ht="11.25">
      <c r="B198" s="148"/>
      <c r="D198" s="149" t="s">
        <v>144</v>
      </c>
      <c r="E198" s="150" t="s">
        <v>1</v>
      </c>
      <c r="F198" s="151" t="s">
        <v>267</v>
      </c>
      <c r="H198" s="152">
        <v>15</v>
      </c>
      <c r="I198" s="153"/>
      <c r="L198" s="148"/>
      <c r="M198" s="154"/>
      <c r="T198" s="155"/>
      <c r="AT198" s="150" t="s">
        <v>144</v>
      </c>
      <c r="AU198" s="150" t="s">
        <v>84</v>
      </c>
      <c r="AV198" s="12" t="s">
        <v>84</v>
      </c>
      <c r="AW198" s="12" t="s">
        <v>30</v>
      </c>
      <c r="AX198" s="12" t="s">
        <v>73</v>
      </c>
      <c r="AY198" s="150" t="s">
        <v>135</v>
      </c>
    </row>
    <row r="199" spans="2:51" s="12" customFormat="1" ht="22.5">
      <c r="B199" s="148"/>
      <c r="D199" s="149" t="s">
        <v>144</v>
      </c>
      <c r="E199" s="150" t="s">
        <v>1</v>
      </c>
      <c r="F199" s="151" t="s">
        <v>268</v>
      </c>
      <c r="H199" s="152">
        <v>37.265</v>
      </c>
      <c r="I199" s="153"/>
      <c r="L199" s="148"/>
      <c r="M199" s="154"/>
      <c r="T199" s="155"/>
      <c r="AT199" s="150" t="s">
        <v>144</v>
      </c>
      <c r="AU199" s="150" t="s">
        <v>84</v>
      </c>
      <c r="AV199" s="12" t="s">
        <v>84</v>
      </c>
      <c r="AW199" s="12" t="s">
        <v>30</v>
      </c>
      <c r="AX199" s="12" t="s">
        <v>73</v>
      </c>
      <c r="AY199" s="150" t="s">
        <v>135</v>
      </c>
    </row>
    <row r="200" spans="2:51" s="12" customFormat="1" ht="33.75">
      <c r="B200" s="148"/>
      <c r="D200" s="149" t="s">
        <v>144</v>
      </c>
      <c r="E200" s="150" t="s">
        <v>1</v>
      </c>
      <c r="F200" s="151" t="s">
        <v>269</v>
      </c>
      <c r="H200" s="152">
        <v>-3.129</v>
      </c>
      <c r="I200" s="153"/>
      <c r="L200" s="148"/>
      <c r="M200" s="154"/>
      <c r="T200" s="155"/>
      <c r="AT200" s="150" t="s">
        <v>144</v>
      </c>
      <c r="AU200" s="150" t="s">
        <v>84</v>
      </c>
      <c r="AV200" s="12" t="s">
        <v>84</v>
      </c>
      <c r="AW200" s="12" t="s">
        <v>30</v>
      </c>
      <c r="AX200" s="12" t="s">
        <v>73</v>
      </c>
      <c r="AY200" s="150" t="s">
        <v>135</v>
      </c>
    </row>
    <row r="201" spans="2:51" s="12" customFormat="1" ht="33.75">
      <c r="B201" s="148"/>
      <c r="D201" s="149" t="s">
        <v>144</v>
      </c>
      <c r="E201" s="150" t="s">
        <v>1</v>
      </c>
      <c r="F201" s="151" t="s">
        <v>270</v>
      </c>
      <c r="H201" s="152">
        <v>-48.07</v>
      </c>
      <c r="I201" s="153"/>
      <c r="L201" s="148"/>
      <c r="M201" s="154"/>
      <c r="T201" s="155"/>
      <c r="AT201" s="150" t="s">
        <v>144</v>
      </c>
      <c r="AU201" s="150" t="s">
        <v>84</v>
      </c>
      <c r="AV201" s="12" t="s">
        <v>84</v>
      </c>
      <c r="AW201" s="12" t="s">
        <v>30</v>
      </c>
      <c r="AX201" s="12" t="s">
        <v>73</v>
      </c>
      <c r="AY201" s="150" t="s">
        <v>135</v>
      </c>
    </row>
    <row r="202" spans="2:51" s="12" customFormat="1" ht="11.25">
      <c r="B202" s="148"/>
      <c r="D202" s="149" t="s">
        <v>144</v>
      </c>
      <c r="E202" s="150" t="s">
        <v>1</v>
      </c>
      <c r="F202" s="151" t="s">
        <v>271</v>
      </c>
      <c r="H202" s="152">
        <v>12.8</v>
      </c>
      <c r="I202" s="153"/>
      <c r="L202" s="148"/>
      <c r="M202" s="154"/>
      <c r="T202" s="155"/>
      <c r="AT202" s="150" t="s">
        <v>144</v>
      </c>
      <c r="AU202" s="150" t="s">
        <v>84</v>
      </c>
      <c r="AV202" s="12" t="s">
        <v>84</v>
      </c>
      <c r="AW202" s="12" t="s">
        <v>30</v>
      </c>
      <c r="AX202" s="12" t="s">
        <v>73</v>
      </c>
      <c r="AY202" s="150" t="s">
        <v>135</v>
      </c>
    </row>
    <row r="203" spans="2:51" s="12" customFormat="1" ht="22.5">
      <c r="B203" s="148"/>
      <c r="D203" s="149" t="s">
        <v>144</v>
      </c>
      <c r="E203" s="150" t="s">
        <v>1</v>
      </c>
      <c r="F203" s="151" t="s">
        <v>272</v>
      </c>
      <c r="H203" s="152">
        <v>2.92</v>
      </c>
      <c r="I203" s="153"/>
      <c r="L203" s="148"/>
      <c r="M203" s="154"/>
      <c r="T203" s="155"/>
      <c r="AT203" s="150" t="s">
        <v>144</v>
      </c>
      <c r="AU203" s="150" t="s">
        <v>84</v>
      </c>
      <c r="AV203" s="12" t="s">
        <v>84</v>
      </c>
      <c r="AW203" s="12" t="s">
        <v>30</v>
      </c>
      <c r="AX203" s="12" t="s">
        <v>73</v>
      </c>
      <c r="AY203" s="150" t="s">
        <v>135</v>
      </c>
    </row>
    <row r="204" spans="2:51" s="12" customFormat="1" ht="11.25">
      <c r="B204" s="148"/>
      <c r="D204" s="149" t="s">
        <v>144</v>
      </c>
      <c r="E204" s="150" t="s">
        <v>1</v>
      </c>
      <c r="F204" s="151" t="s">
        <v>273</v>
      </c>
      <c r="H204" s="152">
        <v>6.65</v>
      </c>
      <c r="I204" s="153"/>
      <c r="L204" s="148"/>
      <c r="M204" s="154"/>
      <c r="T204" s="155"/>
      <c r="AT204" s="150" t="s">
        <v>144</v>
      </c>
      <c r="AU204" s="150" t="s">
        <v>84</v>
      </c>
      <c r="AV204" s="12" t="s">
        <v>84</v>
      </c>
      <c r="AW204" s="12" t="s">
        <v>30</v>
      </c>
      <c r="AX204" s="12" t="s">
        <v>73</v>
      </c>
      <c r="AY204" s="150" t="s">
        <v>135</v>
      </c>
    </row>
    <row r="205" spans="2:51" s="12" customFormat="1" ht="11.25">
      <c r="B205" s="148"/>
      <c r="D205" s="149" t="s">
        <v>144</v>
      </c>
      <c r="E205" s="150" t="s">
        <v>1</v>
      </c>
      <c r="F205" s="151" t="s">
        <v>274</v>
      </c>
      <c r="H205" s="152">
        <v>46.4</v>
      </c>
      <c r="I205" s="153"/>
      <c r="L205" s="148"/>
      <c r="M205" s="154"/>
      <c r="T205" s="155"/>
      <c r="AT205" s="150" t="s">
        <v>144</v>
      </c>
      <c r="AU205" s="150" t="s">
        <v>84</v>
      </c>
      <c r="AV205" s="12" t="s">
        <v>84</v>
      </c>
      <c r="AW205" s="12" t="s">
        <v>30</v>
      </c>
      <c r="AX205" s="12" t="s">
        <v>73</v>
      </c>
      <c r="AY205" s="150" t="s">
        <v>135</v>
      </c>
    </row>
    <row r="206" spans="2:51" s="12" customFormat="1" ht="22.5">
      <c r="B206" s="148"/>
      <c r="D206" s="149" t="s">
        <v>144</v>
      </c>
      <c r="E206" s="150" t="s">
        <v>1</v>
      </c>
      <c r="F206" s="151" t="s">
        <v>275</v>
      </c>
      <c r="H206" s="152">
        <v>10.88</v>
      </c>
      <c r="I206" s="153"/>
      <c r="L206" s="148"/>
      <c r="M206" s="154"/>
      <c r="T206" s="155"/>
      <c r="AT206" s="150" t="s">
        <v>144</v>
      </c>
      <c r="AU206" s="150" t="s">
        <v>84</v>
      </c>
      <c r="AV206" s="12" t="s">
        <v>84</v>
      </c>
      <c r="AW206" s="12" t="s">
        <v>30</v>
      </c>
      <c r="AX206" s="12" t="s">
        <v>73</v>
      </c>
      <c r="AY206" s="150" t="s">
        <v>135</v>
      </c>
    </row>
    <row r="207" spans="2:51" s="13" customFormat="1" ht="11.25">
      <c r="B207" s="156"/>
      <c r="D207" s="149" t="s">
        <v>144</v>
      </c>
      <c r="E207" s="157" t="s">
        <v>1</v>
      </c>
      <c r="F207" s="158" t="s">
        <v>152</v>
      </c>
      <c r="H207" s="159">
        <v>353.036</v>
      </c>
      <c r="I207" s="160"/>
      <c r="L207" s="156"/>
      <c r="M207" s="161"/>
      <c r="T207" s="162"/>
      <c r="AT207" s="157" t="s">
        <v>144</v>
      </c>
      <c r="AU207" s="157" t="s">
        <v>84</v>
      </c>
      <c r="AV207" s="13" t="s">
        <v>142</v>
      </c>
      <c r="AW207" s="13" t="s">
        <v>30</v>
      </c>
      <c r="AX207" s="13" t="s">
        <v>79</v>
      </c>
      <c r="AY207" s="157" t="s">
        <v>135</v>
      </c>
    </row>
    <row r="208" spans="2:65" s="1" customFormat="1" ht="21.75" customHeight="1">
      <c r="B208" s="134"/>
      <c r="C208" s="135" t="s">
        <v>276</v>
      </c>
      <c r="D208" s="135" t="s">
        <v>138</v>
      </c>
      <c r="E208" s="136" t="s">
        <v>277</v>
      </c>
      <c r="F208" s="137" t="s">
        <v>278</v>
      </c>
      <c r="G208" s="138" t="s">
        <v>141</v>
      </c>
      <c r="H208" s="139">
        <v>342.156</v>
      </c>
      <c r="I208" s="140"/>
      <c r="J208" s="141">
        <f>ROUND(I208*H208,2)</f>
        <v>0</v>
      </c>
      <c r="K208" s="137" t="s">
        <v>161</v>
      </c>
      <c r="L208" s="30"/>
      <c r="M208" s="142" t="s">
        <v>1</v>
      </c>
      <c r="N208" s="143" t="s">
        <v>39</v>
      </c>
      <c r="P208" s="144">
        <f>O208*H208</f>
        <v>0</v>
      </c>
      <c r="Q208" s="144">
        <v>0</v>
      </c>
      <c r="R208" s="144">
        <f>Q208*H208</f>
        <v>0</v>
      </c>
      <c r="S208" s="144">
        <v>0.014</v>
      </c>
      <c r="T208" s="145">
        <f>S208*H208</f>
        <v>4.790184</v>
      </c>
      <c r="AR208" s="146" t="s">
        <v>142</v>
      </c>
      <c r="AT208" s="146" t="s">
        <v>138</v>
      </c>
      <c r="AU208" s="146" t="s">
        <v>84</v>
      </c>
      <c r="AY208" s="15" t="s">
        <v>135</v>
      </c>
      <c r="BE208" s="147">
        <f>IF(N208="základní",J208,0)</f>
        <v>0</v>
      </c>
      <c r="BF208" s="147">
        <f>IF(N208="snížená",J208,0)</f>
        <v>0</v>
      </c>
      <c r="BG208" s="147">
        <f>IF(N208="zákl. přenesená",J208,0)</f>
        <v>0</v>
      </c>
      <c r="BH208" s="147">
        <f>IF(N208="sníž. přenesená",J208,0)</f>
        <v>0</v>
      </c>
      <c r="BI208" s="147">
        <f>IF(N208="nulová",J208,0)</f>
        <v>0</v>
      </c>
      <c r="BJ208" s="15" t="s">
        <v>84</v>
      </c>
      <c r="BK208" s="147">
        <f>ROUND(I208*H208,2)</f>
        <v>0</v>
      </c>
      <c r="BL208" s="15" t="s">
        <v>142</v>
      </c>
      <c r="BM208" s="146" t="s">
        <v>279</v>
      </c>
    </row>
    <row r="209" spans="2:65" s="1" customFormat="1" ht="16.5" customHeight="1">
      <c r="B209" s="134"/>
      <c r="C209" s="135" t="s">
        <v>280</v>
      </c>
      <c r="D209" s="135" t="s">
        <v>138</v>
      </c>
      <c r="E209" s="136" t="s">
        <v>281</v>
      </c>
      <c r="F209" s="137" t="s">
        <v>282</v>
      </c>
      <c r="G209" s="138" t="s">
        <v>141</v>
      </c>
      <c r="H209" s="139">
        <v>6.105</v>
      </c>
      <c r="I209" s="140"/>
      <c r="J209" s="141">
        <f>ROUND(I209*H209,2)</f>
        <v>0</v>
      </c>
      <c r="K209" s="137" t="s">
        <v>161</v>
      </c>
      <c r="L209" s="30"/>
      <c r="M209" s="142" t="s">
        <v>1</v>
      </c>
      <c r="N209" s="143" t="s">
        <v>39</v>
      </c>
      <c r="P209" s="144">
        <f>O209*H209</f>
        <v>0</v>
      </c>
      <c r="Q209" s="144">
        <v>0</v>
      </c>
      <c r="R209" s="144">
        <f>Q209*H209</f>
        <v>0</v>
      </c>
      <c r="S209" s="144">
        <v>0.014</v>
      </c>
      <c r="T209" s="145">
        <f>S209*H209</f>
        <v>0.08547</v>
      </c>
      <c r="AR209" s="146" t="s">
        <v>142</v>
      </c>
      <c r="AT209" s="146" t="s">
        <v>138</v>
      </c>
      <c r="AU209" s="146" t="s">
        <v>84</v>
      </c>
      <c r="AY209" s="15" t="s">
        <v>135</v>
      </c>
      <c r="BE209" s="147">
        <f>IF(N209="základní",J209,0)</f>
        <v>0</v>
      </c>
      <c r="BF209" s="147">
        <f>IF(N209="snížená",J209,0)</f>
        <v>0</v>
      </c>
      <c r="BG209" s="147">
        <f>IF(N209="zákl. přenesená",J209,0)</f>
        <v>0</v>
      </c>
      <c r="BH209" s="147">
        <f>IF(N209="sníž. přenesená",J209,0)</f>
        <v>0</v>
      </c>
      <c r="BI209" s="147">
        <f>IF(N209="nulová",J209,0)</f>
        <v>0</v>
      </c>
      <c r="BJ209" s="15" t="s">
        <v>84</v>
      </c>
      <c r="BK209" s="147">
        <f>ROUND(I209*H209,2)</f>
        <v>0</v>
      </c>
      <c r="BL209" s="15" t="s">
        <v>142</v>
      </c>
      <c r="BM209" s="146" t="s">
        <v>283</v>
      </c>
    </row>
    <row r="210" spans="2:51" s="12" customFormat="1" ht="11.25">
      <c r="B210" s="148"/>
      <c r="D210" s="149" t="s">
        <v>144</v>
      </c>
      <c r="E210" s="150" t="s">
        <v>1</v>
      </c>
      <c r="F210" s="151" t="s">
        <v>284</v>
      </c>
      <c r="H210" s="152">
        <v>6.105</v>
      </c>
      <c r="I210" s="153"/>
      <c r="L210" s="148"/>
      <c r="M210" s="154"/>
      <c r="T210" s="155"/>
      <c r="AT210" s="150" t="s">
        <v>144</v>
      </c>
      <c r="AU210" s="150" t="s">
        <v>84</v>
      </c>
      <c r="AV210" s="12" t="s">
        <v>84</v>
      </c>
      <c r="AW210" s="12" t="s">
        <v>30</v>
      </c>
      <c r="AX210" s="12" t="s">
        <v>79</v>
      </c>
      <c r="AY210" s="150" t="s">
        <v>135</v>
      </c>
    </row>
    <row r="211" spans="2:65" s="1" customFormat="1" ht="24.2" customHeight="1">
      <c r="B211" s="134"/>
      <c r="C211" s="135" t="s">
        <v>285</v>
      </c>
      <c r="D211" s="135" t="s">
        <v>138</v>
      </c>
      <c r="E211" s="136" t="s">
        <v>286</v>
      </c>
      <c r="F211" s="137" t="s">
        <v>287</v>
      </c>
      <c r="G211" s="138" t="s">
        <v>141</v>
      </c>
      <c r="H211" s="139">
        <v>6.4</v>
      </c>
      <c r="I211" s="140"/>
      <c r="J211" s="141">
        <f>ROUND(I211*H211,2)</f>
        <v>0</v>
      </c>
      <c r="K211" s="137" t="s">
        <v>161</v>
      </c>
      <c r="L211" s="30"/>
      <c r="M211" s="142" t="s">
        <v>1</v>
      </c>
      <c r="N211" s="143" t="s">
        <v>39</v>
      </c>
      <c r="P211" s="144">
        <f>O211*H211</f>
        <v>0</v>
      </c>
      <c r="Q211" s="144">
        <v>0.00973</v>
      </c>
      <c r="R211" s="144">
        <f>Q211*H211</f>
        <v>0.06227200000000001</v>
      </c>
      <c r="S211" s="144">
        <v>0</v>
      </c>
      <c r="T211" s="145">
        <f>S211*H211</f>
        <v>0</v>
      </c>
      <c r="AR211" s="146" t="s">
        <v>142</v>
      </c>
      <c r="AT211" s="146" t="s">
        <v>138</v>
      </c>
      <c r="AU211" s="146" t="s">
        <v>84</v>
      </c>
      <c r="AY211" s="15" t="s">
        <v>135</v>
      </c>
      <c r="BE211" s="147">
        <f>IF(N211="základní",J211,0)</f>
        <v>0</v>
      </c>
      <c r="BF211" s="147">
        <f>IF(N211="snížená",J211,0)</f>
        <v>0</v>
      </c>
      <c r="BG211" s="147">
        <f>IF(N211="zákl. přenesená",J211,0)</f>
        <v>0</v>
      </c>
      <c r="BH211" s="147">
        <f>IF(N211="sníž. přenesená",J211,0)</f>
        <v>0</v>
      </c>
      <c r="BI211" s="147">
        <f>IF(N211="nulová",J211,0)</f>
        <v>0</v>
      </c>
      <c r="BJ211" s="15" t="s">
        <v>84</v>
      </c>
      <c r="BK211" s="147">
        <f>ROUND(I211*H211,2)</f>
        <v>0</v>
      </c>
      <c r="BL211" s="15" t="s">
        <v>142</v>
      </c>
      <c r="BM211" s="146" t="s">
        <v>288</v>
      </c>
    </row>
    <row r="212" spans="2:51" s="12" customFormat="1" ht="11.25">
      <c r="B212" s="148"/>
      <c r="D212" s="149" t="s">
        <v>144</v>
      </c>
      <c r="E212" s="150" t="s">
        <v>1</v>
      </c>
      <c r="F212" s="151" t="s">
        <v>289</v>
      </c>
      <c r="H212" s="152">
        <v>6.4</v>
      </c>
      <c r="I212" s="153"/>
      <c r="L212" s="148"/>
      <c r="M212" s="154"/>
      <c r="T212" s="155"/>
      <c r="AT212" s="150" t="s">
        <v>144</v>
      </c>
      <c r="AU212" s="150" t="s">
        <v>84</v>
      </c>
      <c r="AV212" s="12" t="s">
        <v>84</v>
      </c>
      <c r="AW212" s="12" t="s">
        <v>30</v>
      </c>
      <c r="AX212" s="12" t="s">
        <v>79</v>
      </c>
      <c r="AY212" s="150" t="s">
        <v>135</v>
      </c>
    </row>
    <row r="213" spans="2:65" s="1" customFormat="1" ht="24.2" customHeight="1">
      <c r="B213" s="134"/>
      <c r="C213" s="135" t="s">
        <v>290</v>
      </c>
      <c r="D213" s="135" t="s">
        <v>138</v>
      </c>
      <c r="E213" s="136" t="s">
        <v>291</v>
      </c>
      <c r="F213" s="137" t="s">
        <v>292</v>
      </c>
      <c r="G213" s="138" t="s">
        <v>141</v>
      </c>
      <c r="H213" s="139">
        <v>6.6</v>
      </c>
      <c r="I213" s="140"/>
      <c r="J213" s="141">
        <f>ROUND(I213*H213,2)</f>
        <v>0</v>
      </c>
      <c r="K213" s="137" t="s">
        <v>161</v>
      </c>
      <c r="L213" s="30"/>
      <c r="M213" s="142" t="s">
        <v>1</v>
      </c>
      <c r="N213" s="143" t="s">
        <v>39</v>
      </c>
      <c r="P213" s="144">
        <f>O213*H213</f>
        <v>0</v>
      </c>
      <c r="Q213" s="144">
        <v>0.0041</v>
      </c>
      <c r="R213" s="144">
        <f>Q213*H213</f>
        <v>0.02706</v>
      </c>
      <c r="S213" s="144">
        <v>0</v>
      </c>
      <c r="T213" s="145">
        <f>S213*H213</f>
        <v>0</v>
      </c>
      <c r="AR213" s="146" t="s">
        <v>142</v>
      </c>
      <c r="AT213" s="146" t="s">
        <v>138</v>
      </c>
      <c r="AU213" s="146" t="s">
        <v>84</v>
      </c>
      <c r="AY213" s="15" t="s">
        <v>135</v>
      </c>
      <c r="BE213" s="147">
        <f>IF(N213="základní",J213,0)</f>
        <v>0</v>
      </c>
      <c r="BF213" s="147">
        <f>IF(N213="snížená",J213,0)</f>
        <v>0</v>
      </c>
      <c r="BG213" s="147">
        <f>IF(N213="zákl. přenesená",J213,0)</f>
        <v>0</v>
      </c>
      <c r="BH213" s="147">
        <f>IF(N213="sníž. přenesená",J213,0)</f>
        <v>0</v>
      </c>
      <c r="BI213" s="147">
        <f>IF(N213="nulová",J213,0)</f>
        <v>0</v>
      </c>
      <c r="BJ213" s="15" t="s">
        <v>84</v>
      </c>
      <c r="BK213" s="147">
        <f>ROUND(I213*H213,2)</f>
        <v>0</v>
      </c>
      <c r="BL213" s="15" t="s">
        <v>142</v>
      </c>
      <c r="BM213" s="146" t="s">
        <v>293</v>
      </c>
    </row>
    <row r="214" spans="2:51" s="12" customFormat="1" ht="11.25">
      <c r="B214" s="148"/>
      <c r="D214" s="149" t="s">
        <v>144</v>
      </c>
      <c r="E214" s="150" t="s">
        <v>1</v>
      </c>
      <c r="F214" s="151" t="s">
        <v>294</v>
      </c>
      <c r="H214" s="152">
        <v>6.6</v>
      </c>
      <c r="I214" s="153"/>
      <c r="L214" s="148"/>
      <c r="M214" s="154"/>
      <c r="T214" s="155"/>
      <c r="AT214" s="150" t="s">
        <v>144</v>
      </c>
      <c r="AU214" s="150" t="s">
        <v>84</v>
      </c>
      <c r="AV214" s="12" t="s">
        <v>84</v>
      </c>
      <c r="AW214" s="12" t="s">
        <v>30</v>
      </c>
      <c r="AX214" s="12" t="s">
        <v>79</v>
      </c>
      <c r="AY214" s="150" t="s">
        <v>135</v>
      </c>
    </row>
    <row r="215" spans="2:63" s="11" customFormat="1" ht="22.9" customHeight="1">
      <c r="B215" s="122"/>
      <c r="D215" s="123" t="s">
        <v>72</v>
      </c>
      <c r="E215" s="132" t="s">
        <v>295</v>
      </c>
      <c r="F215" s="132" t="s">
        <v>296</v>
      </c>
      <c r="I215" s="125"/>
      <c r="J215" s="133">
        <f>BK215</f>
        <v>0</v>
      </c>
      <c r="L215" s="122"/>
      <c r="M215" s="127"/>
      <c r="P215" s="128">
        <f>SUM(P216:P225)</f>
        <v>0</v>
      </c>
      <c r="R215" s="128">
        <f>SUM(R216:R225)</f>
        <v>0</v>
      </c>
      <c r="T215" s="129">
        <f>SUM(T216:T225)</f>
        <v>0</v>
      </c>
      <c r="AR215" s="123" t="s">
        <v>79</v>
      </c>
      <c r="AT215" s="130" t="s">
        <v>72</v>
      </c>
      <c r="AU215" s="130" t="s">
        <v>79</v>
      </c>
      <c r="AY215" s="123" t="s">
        <v>135</v>
      </c>
      <c r="BK215" s="131">
        <f>SUM(BK216:BK225)</f>
        <v>0</v>
      </c>
    </row>
    <row r="216" spans="2:65" s="1" customFormat="1" ht="24.2" customHeight="1">
      <c r="B216" s="134"/>
      <c r="C216" s="135" t="s">
        <v>297</v>
      </c>
      <c r="D216" s="135" t="s">
        <v>138</v>
      </c>
      <c r="E216" s="136" t="s">
        <v>298</v>
      </c>
      <c r="F216" s="137" t="s">
        <v>299</v>
      </c>
      <c r="G216" s="138" t="s">
        <v>300</v>
      </c>
      <c r="H216" s="139">
        <v>21.744</v>
      </c>
      <c r="I216" s="140"/>
      <c r="J216" s="141">
        <f>ROUND(I216*H216,2)</f>
        <v>0</v>
      </c>
      <c r="K216" s="137" t="s">
        <v>1</v>
      </c>
      <c r="L216" s="30"/>
      <c r="M216" s="142" t="s">
        <v>1</v>
      </c>
      <c r="N216" s="143" t="s">
        <v>39</v>
      </c>
      <c r="P216" s="144">
        <f>O216*H216</f>
        <v>0</v>
      </c>
      <c r="Q216" s="144">
        <v>0</v>
      </c>
      <c r="R216" s="144">
        <f>Q216*H216</f>
        <v>0</v>
      </c>
      <c r="S216" s="144">
        <v>0</v>
      </c>
      <c r="T216" s="145">
        <f>S216*H216</f>
        <v>0</v>
      </c>
      <c r="AR216" s="146" t="s">
        <v>142</v>
      </c>
      <c r="AT216" s="146" t="s">
        <v>138</v>
      </c>
      <c r="AU216" s="146" t="s">
        <v>84</v>
      </c>
      <c r="AY216" s="15" t="s">
        <v>135</v>
      </c>
      <c r="BE216" s="147">
        <f>IF(N216="základní",J216,0)</f>
        <v>0</v>
      </c>
      <c r="BF216" s="147">
        <f>IF(N216="snížená",J216,0)</f>
        <v>0</v>
      </c>
      <c r="BG216" s="147">
        <f>IF(N216="zákl. přenesená",J216,0)</f>
        <v>0</v>
      </c>
      <c r="BH216" s="147">
        <f>IF(N216="sníž. přenesená",J216,0)</f>
        <v>0</v>
      </c>
      <c r="BI216" s="147">
        <f>IF(N216="nulová",J216,0)</f>
        <v>0</v>
      </c>
      <c r="BJ216" s="15" t="s">
        <v>84</v>
      </c>
      <c r="BK216" s="147">
        <f>ROUND(I216*H216,2)</f>
        <v>0</v>
      </c>
      <c r="BL216" s="15" t="s">
        <v>142</v>
      </c>
      <c r="BM216" s="146" t="s">
        <v>301</v>
      </c>
    </row>
    <row r="217" spans="2:51" s="12" customFormat="1" ht="11.25">
      <c r="B217" s="148"/>
      <c r="D217" s="149" t="s">
        <v>144</v>
      </c>
      <c r="E217" s="150" t="s">
        <v>1</v>
      </c>
      <c r="F217" s="151" t="s">
        <v>302</v>
      </c>
      <c r="H217" s="152">
        <v>21.744</v>
      </c>
      <c r="I217" s="153"/>
      <c r="L217" s="148"/>
      <c r="M217" s="154"/>
      <c r="T217" s="155"/>
      <c r="AT217" s="150" t="s">
        <v>144</v>
      </c>
      <c r="AU217" s="150" t="s">
        <v>84</v>
      </c>
      <c r="AV217" s="12" t="s">
        <v>84</v>
      </c>
      <c r="AW217" s="12" t="s">
        <v>30</v>
      </c>
      <c r="AX217" s="12" t="s">
        <v>79</v>
      </c>
      <c r="AY217" s="150" t="s">
        <v>135</v>
      </c>
    </row>
    <row r="218" spans="2:65" s="1" customFormat="1" ht="24.2" customHeight="1">
      <c r="B218" s="134"/>
      <c r="C218" s="135" t="s">
        <v>303</v>
      </c>
      <c r="D218" s="135" t="s">
        <v>138</v>
      </c>
      <c r="E218" s="136" t="s">
        <v>304</v>
      </c>
      <c r="F218" s="137" t="s">
        <v>305</v>
      </c>
      <c r="G218" s="138" t="s">
        <v>300</v>
      </c>
      <c r="H218" s="139">
        <v>21.744</v>
      </c>
      <c r="I218" s="140"/>
      <c r="J218" s="141">
        <f>ROUND(I218*H218,2)</f>
        <v>0</v>
      </c>
      <c r="K218" s="137" t="s">
        <v>1</v>
      </c>
      <c r="L218" s="30"/>
      <c r="M218" s="142" t="s">
        <v>1</v>
      </c>
      <c r="N218" s="143" t="s">
        <v>39</v>
      </c>
      <c r="P218" s="144">
        <f>O218*H218</f>
        <v>0</v>
      </c>
      <c r="Q218" s="144">
        <v>0</v>
      </c>
      <c r="R218" s="144">
        <f>Q218*H218</f>
        <v>0</v>
      </c>
      <c r="S218" s="144">
        <v>0</v>
      </c>
      <c r="T218" s="145">
        <f>S218*H218</f>
        <v>0</v>
      </c>
      <c r="AR218" s="146" t="s">
        <v>142</v>
      </c>
      <c r="AT218" s="146" t="s">
        <v>138</v>
      </c>
      <c r="AU218" s="146" t="s">
        <v>84</v>
      </c>
      <c r="AY218" s="15" t="s">
        <v>135</v>
      </c>
      <c r="BE218" s="147">
        <f>IF(N218="základní",J218,0)</f>
        <v>0</v>
      </c>
      <c r="BF218" s="147">
        <f>IF(N218="snížená",J218,0)</f>
        <v>0</v>
      </c>
      <c r="BG218" s="147">
        <f>IF(N218="zákl. přenesená",J218,0)</f>
        <v>0</v>
      </c>
      <c r="BH218" s="147">
        <f>IF(N218="sníž. přenesená",J218,0)</f>
        <v>0</v>
      </c>
      <c r="BI218" s="147">
        <f>IF(N218="nulová",J218,0)</f>
        <v>0</v>
      </c>
      <c r="BJ218" s="15" t="s">
        <v>84</v>
      </c>
      <c r="BK218" s="147">
        <f>ROUND(I218*H218,2)</f>
        <v>0</v>
      </c>
      <c r="BL218" s="15" t="s">
        <v>142</v>
      </c>
      <c r="BM218" s="146" t="s">
        <v>306</v>
      </c>
    </row>
    <row r="219" spans="2:51" s="12" customFormat="1" ht="11.25">
      <c r="B219" s="148"/>
      <c r="D219" s="149" t="s">
        <v>144</v>
      </c>
      <c r="E219" s="150" t="s">
        <v>1</v>
      </c>
      <c r="F219" s="151" t="s">
        <v>307</v>
      </c>
      <c r="H219" s="152">
        <v>21.744</v>
      </c>
      <c r="I219" s="153"/>
      <c r="L219" s="148"/>
      <c r="M219" s="154"/>
      <c r="T219" s="155"/>
      <c r="AT219" s="150" t="s">
        <v>144</v>
      </c>
      <c r="AU219" s="150" t="s">
        <v>84</v>
      </c>
      <c r="AV219" s="12" t="s">
        <v>84</v>
      </c>
      <c r="AW219" s="12" t="s">
        <v>30</v>
      </c>
      <c r="AX219" s="12" t="s">
        <v>79</v>
      </c>
      <c r="AY219" s="150" t="s">
        <v>135</v>
      </c>
    </row>
    <row r="220" spans="2:65" s="1" customFormat="1" ht="24.2" customHeight="1">
      <c r="B220" s="134"/>
      <c r="C220" s="135" t="s">
        <v>308</v>
      </c>
      <c r="D220" s="135" t="s">
        <v>138</v>
      </c>
      <c r="E220" s="136" t="s">
        <v>309</v>
      </c>
      <c r="F220" s="137" t="s">
        <v>310</v>
      </c>
      <c r="G220" s="138" t="s">
        <v>300</v>
      </c>
      <c r="H220" s="139">
        <v>413.136</v>
      </c>
      <c r="I220" s="140"/>
      <c r="J220" s="141">
        <f>ROUND(I220*H220,2)</f>
        <v>0</v>
      </c>
      <c r="K220" s="137" t="s">
        <v>1</v>
      </c>
      <c r="L220" s="30"/>
      <c r="M220" s="142" t="s">
        <v>1</v>
      </c>
      <c r="N220" s="143" t="s">
        <v>39</v>
      </c>
      <c r="P220" s="144">
        <f>O220*H220</f>
        <v>0</v>
      </c>
      <c r="Q220" s="144">
        <v>0</v>
      </c>
      <c r="R220" s="144">
        <f>Q220*H220</f>
        <v>0</v>
      </c>
      <c r="S220" s="144">
        <v>0</v>
      </c>
      <c r="T220" s="145">
        <f>S220*H220</f>
        <v>0</v>
      </c>
      <c r="AR220" s="146" t="s">
        <v>142</v>
      </c>
      <c r="AT220" s="146" t="s">
        <v>138</v>
      </c>
      <c r="AU220" s="146" t="s">
        <v>84</v>
      </c>
      <c r="AY220" s="15" t="s">
        <v>135</v>
      </c>
      <c r="BE220" s="147">
        <f>IF(N220="základní",J220,0)</f>
        <v>0</v>
      </c>
      <c r="BF220" s="147">
        <f>IF(N220="snížená",J220,0)</f>
        <v>0</v>
      </c>
      <c r="BG220" s="147">
        <f>IF(N220="zákl. přenesená",J220,0)</f>
        <v>0</v>
      </c>
      <c r="BH220" s="147">
        <f>IF(N220="sníž. přenesená",J220,0)</f>
        <v>0</v>
      </c>
      <c r="BI220" s="147">
        <f>IF(N220="nulová",J220,0)</f>
        <v>0</v>
      </c>
      <c r="BJ220" s="15" t="s">
        <v>84</v>
      </c>
      <c r="BK220" s="147">
        <f>ROUND(I220*H220,2)</f>
        <v>0</v>
      </c>
      <c r="BL220" s="15" t="s">
        <v>142</v>
      </c>
      <c r="BM220" s="146" t="s">
        <v>311</v>
      </c>
    </row>
    <row r="221" spans="2:51" s="12" customFormat="1" ht="11.25">
      <c r="B221" s="148"/>
      <c r="D221" s="149" t="s">
        <v>144</v>
      </c>
      <c r="E221" s="150" t="s">
        <v>1</v>
      </c>
      <c r="F221" s="151" t="s">
        <v>312</v>
      </c>
      <c r="H221" s="152">
        <v>413.136</v>
      </c>
      <c r="I221" s="153"/>
      <c r="L221" s="148"/>
      <c r="M221" s="154"/>
      <c r="T221" s="155"/>
      <c r="AT221" s="150" t="s">
        <v>144</v>
      </c>
      <c r="AU221" s="150" t="s">
        <v>84</v>
      </c>
      <c r="AV221" s="12" t="s">
        <v>84</v>
      </c>
      <c r="AW221" s="12" t="s">
        <v>30</v>
      </c>
      <c r="AX221" s="12" t="s">
        <v>73</v>
      </c>
      <c r="AY221" s="150" t="s">
        <v>135</v>
      </c>
    </row>
    <row r="222" spans="2:51" s="13" customFormat="1" ht="11.25">
      <c r="B222" s="156"/>
      <c r="D222" s="149" t="s">
        <v>144</v>
      </c>
      <c r="E222" s="157" t="s">
        <v>1</v>
      </c>
      <c r="F222" s="158" t="s">
        <v>152</v>
      </c>
      <c r="H222" s="159">
        <v>413.136</v>
      </c>
      <c r="I222" s="160"/>
      <c r="L222" s="156"/>
      <c r="M222" s="161"/>
      <c r="T222" s="162"/>
      <c r="AT222" s="157" t="s">
        <v>144</v>
      </c>
      <c r="AU222" s="157" t="s">
        <v>84</v>
      </c>
      <c r="AV222" s="13" t="s">
        <v>142</v>
      </c>
      <c r="AW222" s="13" t="s">
        <v>30</v>
      </c>
      <c r="AX222" s="13" t="s">
        <v>79</v>
      </c>
      <c r="AY222" s="157" t="s">
        <v>135</v>
      </c>
    </row>
    <row r="223" spans="2:65" s="1" customFormat="1" ht="33" customHeight="1">
      <c r="B223" s="134"/>
      <c r="C223" s="135" t="s">
        <v>313</v>
      </c>
      <c r="D223" s="135" t="s">
        <v>138</v>
      </c>
      <c r="E223" s="136" t="s">
        <v>314</v>
      </c>
      <c r="F223" s="137" t="s">
        <v>315</v>
      </c>
      <c r="G223" s="138" t="s">
        <v>300</v>
      </c>
      <c r="H223" s="139">
        <v>21.744</v>
      </c>
      <c r="I223" s="140"/>
      <c r="J223" s="141">
        <f>ROUND(I223*H223,2)</f>
        <v>0</v>
      </c>
      <c r="K223" s="137" t="s">
        <v>1</v>
      </c>
      <c r="L223" s="30"/>
      <c r="M223" s="142" t="s">
        <v>1</v>
      </c>
      <c r="N223" s="143" t="s">
        <v>39</v>
      </c>
      <c r="P223" s="144">
        <f>O223*H223</f>
        <v>0</v>
      </c>
      <c r="Q223" s="144">
        <v>0</v>
      </c>
      <c r="R223" s="144">
        <f>Q223*H223</f>
        <v>0</v>
      </c>
      <c r="S223" s="144">
        <v>0</v>
      </c>
      <c r="T223" s="145">
        <f>S223*H223</f>
        <v>0</v>
      </c>
      <c r="AR223" s="146" t="s">
        <v>142</v>
      </c>
      <c r="AT223" s="146" t="s">
        <v>138</v>
      </c>
      <c r="AU223" s="146" t="s">
        <v>84</v>
      </c>
      <c r="AY223" s="15" t="s">
        <v>135</v>
      </c>
      <c r="BE223" s="147">
        <f>IF(N223="základní",J223,0)</f>
        <v>0</v>
      </c>
      <c r="BF223" s="147">
        <f>IF(N223="snížená",J223,0)</f>
        <v>0</v>
      </c>
      <c r="BG223" s="147">
        <f>IF(N223="zákl. přenesená",J223,0)</f>
        <v>0</v>
      </c>
      <c r="BH223" s="147">
        <f>IF(N223="sníž. přenesená",J223,0)</f>
        <v>0</v>
      </c>
      <c r="BI223" s="147">
        <f>IF(N223="nulová",J223,0)</f>
        <v>0</v>
      </c>
      <c r="BJ223" s="15" t="s">
        <v>84</v>
      </c>
      <c r="BK223" s="147">
        <f>ROUND(I223*H223,2)</f>
        <v>0</v>
      </c>
      <c r="BL223" s="15" t="s">
        <v>142</v>
      </c>
      <c r="BM223" s="146" t="s">
        <v>316</v>
      </c>
    </row>
    <row r="224" spans="2:51" s="12" customFormat="1" ht="11.25">
      <c r="B224" s="148"/>
      <c r="D224" s="149" t="s">
        <v>144</v>
      </c>
      <c r="E224" s="150" t="s">
        <v>1</v>
      </c>
      <c r="F224" s="151" t="s">
        <v>307</v>
      </c>
      <c r="H224" s="152">
        <v>21.744</v>
      </c>
      <c r="I224" s="153"/>
      <c r="L224" s="148"/>
      <c r="M224" s="154"/>
      <c r="T224" s="155"/>
      <c r="AT224" s="150" t="s">
        <v>144</v>
      </c>
      <c r="AU224" s="150" t="s">
        <v>84</v>
      </c>
      <c r="AV224" s="12" t="s">
        <v>84</v>
      </c>
      <c r="AW224" s="12" t="s">
        <v>30</v>
      </c>
      <c r="AX224" s="12" t="s">
        <v>73</v>
      </c>
      <c r="AY224" s="150" t="s">
        <v>135</v>
      </c>
    </row>
    <row r="225" spans="2:51" s="13" customFormat="1" ht="11.25">
      <c r="B225" s="156"/>
      <c r="D225" s="149" t="s">
        <v>144</v>
      </c>
      <c r="E225" s="157" t="s">
        <v>1</v>
      </c>
      <c r="F225" s="158" t="s">
        <v>152</v>
      </c>
      <c r="H225" s="159">
        <v>21.744</v>
      </c>
      <c r="I225" s="160"/>
      <c r="L225" s="156"/>
      <c r="M225" s="161"/>
      <c r="T225" s="162"/>
      <c r="AT225" s="157" t="s">
        <v>144</v>
      </c>
      <c r="AU225" s="157" t="s">
        <v>84</v>
      </c>
      <c r="AV225" s="13" t="s">
        <v>142</v>
      </c>
      <c r="AW225" s="13" t="s">
        <v>30</v>
      </c>
      <c r="AX225" s="13" t="s">
        <v>79</v>
      </c>
      <c r="AY225" s="157" t="s">
        <v>135</v>
      </c>
    </row>
    <row r="226" spans="2:63" s="11" customFormat="1" ht="22.9" customHeight="1">
      <c r="B226" s="122"/>
      <c r="D226" s="123" t="s">
        <v>72</v>
      </c>
      <c r="E226" s="132" t="s">
        <v>317</v>
      </c>
      <c r="F226" s="132" t="s">
        <v>318</v>
      </c>
      <c r="I226" s="125"/>
      <c r="J226" s="133">
        <f>BK226</f>
        <v>0</v>
      </c>
      <c r="L226" s="122"/>
      <c r="M226" s="127"/>
      <c r="P226" s="128">
        <f>P227</f>
        <v>0</v>
      </c>
      <c r="R226" s="128">
        <f>R227</f>
        <v>0</v>
      </c>
      <c r="T226" s="129">
        <f>T227</f>
        <v>0</v>
      </c>
      <c r="AR226" s="123" t="s">
        <v>79</v>
      </c>
      <c r="AT226" s="130" t="s">
        <v>72</v>
      </c>
      <c r="AU226" s="130" t="s">
        <v>79</v>
      </c>
      <c r="AY226" s="123" t="s">
        <v>135</v>
      </c>
      <c r="BK226" s="131">
        <f>BK227</f>
        <v>0</v>
      </c>
    </row>
    <row r="227" spans="2:65" s="1" customFormat="1" ht="16.5" customHeight="1">
      <c r="B227" s="134"/>
      <c r="C227" s="135" t="s">
        <v>319</v>
      </c>
      <c r="D227" s="135" t="s">
        <v>138</v>
      </c>
      <c r="E227" s="136" t="s">
        <v>320</v>
      </c>
      <c r="F227" s="137" t="s">
        <v>321</v>
      </c>
      <c r="G227" s="138" t="s">
        <v>300</v>
      </c>
      <c r="H227" s="139">
        <v>13.783</v>
      </c>
      <c r="I227" s="140"/>
      <c r="J227" s="141">
        <f>ROUND(I227*H227,2)</f>
        <v>0</v>
      </c>
      <c r="K227" s="137" t="s">
        <v>1</v>
      </c>
      <c r="L227" s="30"/>
      <c r="M227" s="142" t="s">
        <v>1</v>
      </c>
      <c r="N227" s="143" t="s">
        <v>39</v>
      </c>
      <c r="P227" s="144">
        <f>O227*H227</f>
        <v>0</v>
      </c>
      <c r="Q227" s="144">
        <v>0</v>
      </c>
      <c r="R227" s="144">
        <f>Q227*H227</f>
        <v>0</v>
      </c>
      <c r="S227" s="144">
        <v>0</v>
      </c>
      <c r="T227" s="145">
        <f>S227*H227</f>
        <v>0</v>
      </c>
      <c r="AR227" s="146" t="s">
        <v>142</v>
      </c>
      <c r="AT227" s="146" t="s">
        <v>138</v>
      </c>
      <c r="AU227" s="146" t="s">
        <v>84</v>
      </c>
      <c r="AY227" s="15" t="s">
        <v>135</v>
      </c>
      <c r="BE227" s="147">
        <f>IF(N227="základní",J227,0)</f>
        <v>0</v>
      </c>
      <c r="BF227" s="147">
        <f>IF(N227="snížená",J227,0)</f>
        <v>0</v>
      </c>
      <c r="BG227" s="147">
        <f>IF(N227="zákl. přenesená",J227,0)</f>
        <v>0</v>
      </c>
      <c r="BH227" s="147">
        <f>IF(N227="sníž. přenesená",J227,0)</f>
        <v>0</v>
      </c>
      <c r="BI227" s="147">
        <f>IF(N227="nulová",J227,0)</f>
        <v>0</v>
      </c>
      <c r="BJ227" s="15" t="s">
        <v>84</v>
      </c>
      <c r="BK227" s="147">
        <f>ROUND(I227*H227,2)</f>
        <v>0</v>
      </c>
      <c r="BL227" s="15" t="s">
        <v>142</v>
      </c>
      <c r="BM227" s="146" t="s">
        <v>322</v>
      </c>
    </row>
    <row r="228" spans="2:63" s="11" customFormat="1" ht="25.9" customHeight="1">
      <c r="B228" s="122"/>
      <c r="D228" s="123" t="s">
        <v>72</v>
      </c>
      <c r="E228" s="124" t="s">
        <v>323</v>
      </c>
      <c r="F228" s="124" t="s">
        <v>324</v>
      </c>
      <c r="I228" s="125"/>
      <c r="J228" s="126">
        <f>BK228</f>
        <v>0</v>
      </c>
      <c r="L228" s="122"/>
      <c r="M228" s="127"/>
      <c r="P228" s="128">
        <f>P229+P240+P244+P251+P273+P278+P280+P290+P313+P318+P322</f>
        <v>0</v>
      </c>
      <c r="R228" s="128">
        <f>R229+R240+R244+R251+R273+R278+R280+R290+R313+R318+R322</f>
        <v>1.32805363</v>
      </c>
      <c r="T228" s="129">
        <f>T229+T240+T244+T251+T273+T278+T280+T290+T313+T318+T322</f>
        <v>0.415002</v>
      </c>
      <c r="AR228" s="123" t="s">
        <v>84</v>
      </c>
      <c r="AT228" s="130" t="s">
        <v>72</v>
      </c>
      <c r="AU228" s="130" t="s">
        <v>73</v>
      </c>
      <c r="AY228" s="123" t="s">
        <v>135</v>
      </c>
      <c r="BK228" s="131">
        <f>BK229+BK240+BK244+BK251+BK273+BK278+BK280+BK290+BK313+BK318+BK322</f>
        <v>0</v>
      </c>
    </row>
    <row r="229" spans="2:63" s="11" customFormat="1" ht="22.9" customHeight="1">
      <c r="B229" s="122"/>
      <c r="D229" s="123" t="s">
        <v>72</v>
      </c>
      <c r="E229" s="132" t="s">
        <v>325</v>
      </c>
      <c r="F229" s="132" t="s">
        <v>326</v>
      </c>
      <c r="I229" s="125"/>
      <c r="J229" s="133">
        <f>BK229</f>
        <v>0</v>
      </c>
      <c r="L229" s="122"/>
      <c r="M229" s="127"/>
      <c r="P229" s="128">
        <f>SUM(P230:P239)</f>
        <v>0</v>
      </c>
      <c r="R229" s="128">
        <f>SUM(R230:R239)</f>
        <v>0.074974</v>
      </c>
      <c r="T229" s="129">
        <f>SUM(T230:T239)</f>
        <v>0</v>
      </c>
      <c r="AR229" s="123" t="s">
        <v>84</v>
      </c>
      <c r="AT229" s="130" t="s">
        <v>72</v>
      </c>
      <c r="AU229" s="130" t="s">
        <v>79</v>
      </c>
      <c r="AY229" s="123" t="s">
        <v>135</v>
      </c>
      <c r="BK229" s="131">
        <f>SUM(BK230:BK239)</f>
        <v>0</v>
      </c>
    </row>
    <row r="230" spans="2:65" s="1" customFormat="1" ht="24.2" customHeight="1">
      <c r="B230" s="134"/>
      <c r="C230" s="135" t="s">
        <v>327</v>
      </c>
      <c r="D230" s="135" t="s">
        <v>138</v>
      </c>
      <c r="E230" s="136" t="s">
        <v>328</v>
      </c>
      <c r="F230" s="137" t="s">
        <v>329</v>
      </c>
      <c r="G230" s="138" t="s">
        <v>141</v>
      </c>
      <c r="H230" s="139">
        <v>6.6</v>
      </c>
      <c r="I230" s="140"/>
      <c r="J230" s="141">
        <f>ROUND(I230*H230,2)</f>
        <v>0</v>
      </c>
      <c r="K230" s="137" t="s">
        <v>161</v>
      </c>
      <c r="L230" s="30"/>
      <c r="M230" s="142" t="s">
        <v>1</v>
      </c>
      <c r="N230" s="143" t="s">
        <v>39</v>
      </c>
      <c r="P230" s="144">
        <f>O230*H230</f>
        <v>0</v>
      </c>
      <c r="Q230" s="144">
        <v>0</v>
      </c>
      <c r="R230" s="144">
        <f>Q230*H230</f>
        <v>0</v>
      </c>
      <c r="S230" s="144">
        <v>0</v>
      </c>
      <c r="T230" s="145">
        <f>S230*H230</f>
        <v>0</v>
      </c>
      <c r="AR230" s="146" t="s">
        <v>215</v>
      </c>
      <c r="AT230" s="146" t="s">
        <v>138</v>
      </c>
      <c r="AU230" s="146" t="s">
        <v>84</v>
      </c>
      <c r="AY230" s="15" t="s">
        <v>135</v>
      </c>
      <c r="BE230" s="147">
        <f>IF(N230="základní",J230,0)</f>
        <v>0</v>
      </c>
      <c r="BF230" s="147">
        <f>IF(N230="snížená",J230,0)</f>
        <v>0</v>
      </c>
      <c r="BG230" s="147">
        <f>IF(N230="zákl. přenesená",J230,0)</f>
        <v>0</v>
      </c>
      <c r="BH230" s="147">
        <f>IF(N230="sníž. přenesená",J230,0)</f>
        <v>0</v>
      </c>
      <c r="BI230" s="147">
        <f>IF(N230="nulová",J230,0)</f>
        <v>0</v>
      </c>
      <c r="BJ230" s="15" t="s">
        <v>84</v>
      </c>
      <c r="BK230" s="147">
        <f>ROUND(I230*H230,2)</f>
        <v>0</v>
      </c>
      <c r="BL230" s="15" t="s">
        <v>215</v>
      </c>
      <c r="BM230" s="146" t="s">
        <v>330</v>
      </c>
    </row>
    <row r="231" spans="2:51" s="12" customFormat="1" ht="11.25">
      <c r="B231" s="148"/>
      <c r="D231" s="149" t="s">
        <v>144</v>
      </c>
      <c r="E231" s="150" t="s">
        <v>1</v>
      </c>
      <c r="F231" s="151" t="s">
        <v>331</v>
      </c>
      <c r="H231" s="152">
        <v>6.6</v>
      </c>
      <c r="I231" s="153"/>
      <c r="L231" s="148"/>
      <c r="M231" s="154"/>
      <c r="T231" s="155"/>
      <c r="AT231" s="150" t="s">
        <v>144</v>
      </c>
      <c r="AU231" s="150" t="s">
        <v>84</v>
      </c>
      <c r="AV231" s="12" t="s">
        <v>84</v>
      </c>
      <c r="AW231" s="12" t="s">
        <v>30</v>
      </c>
      <c r="AX231" s="12" t="s">
        <v>79</v>
      </c>
      <c r="AY231" s="150" t="s">
        <v>135</v>
      </c>
    </row>
    <row r="232" spans="2:65" s="1" customFormat="1" ht="16.5" customHeight="1">
      <c r="B232" s="134"/>
      <c r="C232" s="163" t="s">
        <v>332</v>
      </c>
      <c r="D232" s="163" t="s">
        <v>333</v>
      </c>
      <c r="E232" s="164" t="s">
        <v>334</v>
      </c>
      <c r="F232" s="165" t="s">
        <v>335</v>
      </c>
      <c r="G232" s="166" t="s">
        <v>300</v>
      </c>
      <c r="H232" s="167">
        <v>0.002</v>
      </c>
      <c r="I232" s="168"/>
      <c r="J232" s="169">
        <f>ROUND(I232*H232,2)</f>
        <v>0</v>
      </c>
      <c r="K232" s="165" t="s">
        <v>161</v>
      </c>
      <c r="L232" s="170"/>
      <c r="M232" s="171" t="s">
        <v>1</v>
      </c>
      <c r="N232" s="172" t="s">
        <v>39</v>
      </c>
      <c r="P232" s="144">
        <f>O232*H232</f>
        <v>0</v>
      </c>
      <c r="Q232" s="144">
        <v>1</v>
      </c>
      <c r="R232" s="144">
        <f>Q232*H232</f>
        <v>0.002</v>
      </c>
      <c r="S232" s="144">
        <v>0</v>
      </c>
      <c r="T232" s="145">
        <f>S232*H232</f>
        <v>0</v>
      </c>
      <c r="AR232" s="146" t="s">
        <v>308</v>
      </c>
      <c r="AT232" s="146" t="s">
        <v>333</v>
      </c>
      <c r="AU232" s="146" t="s">
        <v>84</v>
      </c>
      <c r="AY232" s="15" t="s">
        <v>135</v>
      </c>
      <c r="BE232" s="147">
        <f>IF(N232="základní",J232,0)</f>
        <v>0</v>
      </c>
      <c r="BF232" s="147">
        <f>IF(N232="snížená",J232,0)</f>
        <v>0</v>
      </c>
      <c r="BG232" s="147">
        <f>IF(N232="zákl. přenesená",J232,0)</f>
        <v>0</v>
      </c>
      <c r="BH232" s="147">
        <f>IF(N232="sníž. přenesená",J232,0)</f>
        <v>0</v>
      </c>
      <c r="BI232" s="147">
        <f>IF(N232="nulová",J232,0)</f>
        <v>0</v>
      </c>
      <c r="BJ232" s="15" t="s">
        <v>84</v>
      </c>
      <c r="BK232" s="147">
        <f>ROUND(I232*H232,2)</f>
        <v>0</v>
      </c>
      <c r="BL232" s="15" t="s">
        <v>215</v>
      </c>
      <c r="BM232" s="146" t="s">
        <v>336</v>
      </c>
    </row>
    <row r="233" spans="2:51" s="12" customFormat="1" ht="11.25">
      <c r="B233" s="148"/>
      <c r="D233" s="149" t="s">
        <v>144</v>
      </c>
      <c r="F233" s="151" t="s">
        <v>337</v>
      </c>
      <c r="H233" s="152">
        <v>0.002</v>
      </c>
      <c r="I233" s="153"/>
      <c r="L233" s="148"/>
      <c r="M233" s="154"/>
      <c r="T233" s="155"/>
      <c r="AT233" s="150" t="s">
        <v>144</v>
      </c>
      <c r="AU233" s="150" t="s">
        <v>84</v>
      </c>
      <c r="AV233" s="12" t="s">
        <v>84</v>
      </c>
      <c r="AW233" s="12" t="s">
        <v>3</v>
      </c>
      <c r="AX233" s="12" t="s">
        <v>79</v>
      </c>
      <c r="AY233" s="150" t="s">
        <v>135</v>
      </c>
    </row>
    <row r="234" spans="2:65" s="1" customFormat="1" ht="24.2" customHeight="1">
      <c r="B234" s="134"/>
      <c r="C234" s="135" t="s">
        <v>338</v>
      </c>
      <c r="D234" s="135" t="s">
        <v>138</v>
      </c>
      <c r="E234" s="136" t="s">
        <v>339</v>
      </c>
      <c r="F234" s="137" t="s">
        <v>340</v>
      </c>
      <c r="G234" s="138" t="s">
        <v>141</v>
      </c>
      <c r="H234" s="139">
        <v>13.2</v>
      </c>
      <c r="I234" s="140"/>
      <c r="J234" s="141">
        <f>ROUND(I234*H234,2)</f>
        <v>0</v>
      </c>
      <c r="K234" s="137" t="s">
        <v>161</v>
      </c>
      <c r="L234" s="30"/>
      <c r="M234" s="142" t="s">
        <v>1</v>
      </c>
      <c r="N234" s="143" t="s">
        <v>39</v>
      </c>
      <c r="P234" s="144">
        <f>O234*H234</f>
        <v>0</v>
      </c>
      <c r="Q234" s="144">
        <v>0.0004</v>
      </c>
      <c r="R234" s="144">
        <f>Q234*H234</f>
        <v>0.00528</v>
      </c>
      <c r="S234" s="144">
        <v>0</v>
      </c>
      <c r="T234" s="145">
        <f>S234*H234</f>
        <v>0</v>
      </c>
      <c r="AR234" s="146" t="s">
        <v>215</v>
      </c>
      <c r="AT234" s="146" t="s">
        <v>138</v>
      </c>
      <c r="AU234" s="146" t="s">
        <v>84</v>
      </c>
      <c r="AY234" s="15" t="s">
        <v>135</v>
      </c>
      <c r="BE234" s="147">
        <f>IF(N234="základní",J234,0)</f>
        <v>0</v>
      </c>
      <c r="BF234" s="147">
        <f>IF(N234="snížená",J234,0)</f>
        <v>0</v>
      </c>
      <c r="BG234" s="147">
        <f>IF(N234="zákl. přenesená",J234,0)</f>
        <v>0</v>
      </c>
      <c r="BH234" s="147">
        <f>IF(N234="sníž. přenesená",J234,0)</f>
        <v>0</v>
      </c>
      <c r="BI234" s="147">
        <f>IF(N234="nulová",J234,0)</f>
        <v>0</v>
      </c>
      <c r="BJ234" s="15" t="s">
        <v>84</v>
      </c>
      <c r="BK234" s="147">
        <f>ROUND(I234*H234,2)</f>
        <v>0</v>
      </c>
      <c r="BL234" s="15" t="s">
        <v>215</v>
      </c>
      <c r="BM234" s="146" t="s">
        <v>341</v>
      </c>
    </row>
    <row r="235" spans="2:51" s="12" customFormat="1" ht="11.25">
      <c r="B235" s="148"/>
      <c r="D235" s="149" t="s">
        <v>144</v>
      </c>
      <c r="E235" s="150" t="s">
        <v>1</v>
      </c>
      <c r="F235" s="151" t="s">
        <v>342</v>
      </c>
      <c r="H235" s="152">
        <v>13.2</v>
      </c>
      <c r="I235" s="153"/>
      <c r="L235" s="148"/>
      <c r="M235" s="154"/>
      <c r="T235" s="155"/>
      <c r="AT235" s="150" t="s">
        <v>144</v>
      </c>
      <c r="AU235" s="150" t="s">
        <v>84</v>
      </c>
      <c r="AV235" s="12" t="s">
        <v>84</v>
      </c>
      <c r="AW235" s="12" t="s">
        <v>30</v>
      </c>
      <c r="AX235" s="12" t="s">
        <v>79</v>
      </c>
      <c r="AY235" s="150" t="s">
        <v>135</v>
      </c>
    </row>
    <row r="236" spans="2:65" s="1" customFormat="1" ht="44.25" customHeight="1">
      <c r="B236" s="134"/>
      <c r="C236" s="163" t="s">
        <v>343</v>
      </c>
      <c r="D236" s="163" t="s">
        <v>333</v>
      </c>
      <c r="E236" s="164" t="s">
        <v>344</v>
      </c>
      <c r="F236" s="165" t="s">
        <v>345</v>
      </c>
      <c r="G236" s="166" t="s">
        <v>141</v>
      </c>
      <c r="H236" s="167">
        <v>15.385</v>
      </c>
      <c r="I236" s="168"/>
      <c r="J236" s="169">
        <f>ROUND(I236*H236,2)</f>
        <v>0</v>
      </c>
      <c r="K236" s="165" t="s">
        <v>161</v>
      </c>
      <c r="L236" s="170"/>
      <c r="M236" s="171" t="s">
        <v>1</v>
      </c>
      <c r="N236" s="172" t="s">
        <v>39</v>
      </c>
      <c r="P236" s="144">
        <f>O236*H236</f>
        <v>0</v>
      </c>
      <c r="Q236" s="144">
        <v>0.0044</v>
      </c>
      <c r="R236" s="144">
        <f>Q236*H236</f>
        <v>0.067694</v>
      </c>
      <c r="S236" s="144">
        <v>0</v>
      </c>
      <c r="T236" s="145">
        <f>S236*H236</f>
        <v>0</v>
      </c>
      <c r="AR236" s="146" t="s">
        <v>308</v>
      </c>
      <c r="AT236" s="146" t="s">
        <v>333</v>
      </c>
      <c r="AU236" s="146" t="s">
        <v>84</v>
      </c>
      <c r="AY236" s="15" t="s">
        <v>135</v>
      </c>
      <c r="BE236" s="147">
        <f>IF(N236="základní",J236,0)</f>
        <v>0</v>
      </c>
      <c r="BF236" s="147">
        <f>IF(N236="snížená",J236,0)</f>
        <v>0</v>
      </c>
      <c r="BG236" s="147">
        <f>IF(N236="zákl. přenesená",J236,0)</f>
        <v>0</v>
      </c>
      <c r="BH236" s="147">
        <f>IF(N236="sníž. přenesená",J236,0)</f>
        <v>0</v>
      </c>
      <c r="BI236" s="147">
        <f>IF(N236="nulová",J236,0)</f>
        <v>0</v>
      </c>
      <c r="BJ236" s="15" t="s">
        <v>84</v>
      </c>
      <c r="BK236" s="147">
        <f>ROUND(I236*H236,2)</f>
        <v>0</v>
      </c>
      <c r="BL236" s="15" t="s">
        <v>215</v>
      </c>
      <c r="BM236" s="146" t="s">
        <v>346</v>
      </c>
    </row>
    <row r="237" spans="2:51" s="12" customFormat="1" ht="11.25">
      <c r="B237" s="148"/>
      <c r="D237" s="149" t="s">
        <v>144</v>
      </c>
      <c r="F237" s="151" t="s">
        <v>347</v>
      </c>
      <c r="H237" s="152">
        <v>15.385</v>
      </c>
      <c r="I237" s="153"/>
      <c r="L237" s="148"/>
      <c r="M237" s="154"/>
      <c r="T237" s="155"/>
      <c r="AT237" s="150" t="s">
        <v>144</v>
      </c>
      <c r="AU237" s="150" t="s">
        <v>84</v>
      </c>
      <c r="AV237" s="12" t="s">
        <v>84</v>
      </c>
      <c r="AW237" s="12" t="s">
        <v>3</v>
      </c>
      <c r="AX237" s="12" t="s">
        <v>79</v>
      </c>
      <c r="AY237" s="150" t="s">
        <v>135</v>
      </c>
    </row>
    <row r="238" spans="2:65" s="1" customFormat="1" ht="33" customHeight="1">
      <c r="B238" s="134"/>
      <c r="C238" s="135" t="s">
        <v>348</v>
      </c>
      <c r="D238" s="135" t="s">
        <v>138</v>
      </c>
      <c r="E238" s="136" t="s">
        <v>349</v>
      </c>
      <c r="F238" s="137" t="s">
        <v>350</v>
      </c>
      <c r="G238" s="138" t="s">
        <v>300</v>
      </c>
      <c r="H238" s="139">
        <v>0.075</v>
      </c>
      <c r="I238" s="140"/>
      <c r="J238" s="141">
        <f>ROUND(I238*H238,2)</f>
        <v>0</v>
      </c>
      <c r="K238" s="137" t="s">
        <v>161</v>
      </c>
      <c r="L238" s="30"/>
      <c r="M238" s="142" t="s">
        <v>1</v>
      </c>
      <c r="N238" s="143" t="s">
        <v>39</v>
      </c>
      <c r="P238" s="144">
        <f>O238*H238</f>
        <v>0</v>
      </c>
      <c r="Q238" s="144">
        <v>0</v>
      </c>
      <c r="R238" s="144">
        <f>Q238*H238</f>
        <v>0</v>
      </c>
      <c r="S238" s="144">
        <v>0</v>
      </c>
      <c r="T238" s="145">
        <f>S238*H238</f>
        <v>0</v>
      </c>
      <c r="AR238" s="146" t="s">
        <v>215</v>
      </c>
      <c r="AT238" s="146" t="s">
        <v>138</v>
      </c>
      <c r="AU238" s="146" t="s">
        <v>84</v>
      </c>
      <c r="AY238" s="15" t="s">
        <v>135</v>
      </c>
      <c r="BE238" s="147">
        <f>IF(N238="základní",J238,0)</f>
        <v>0</v>
      </c>
      <c r="BF238" s="147">
        <f>IF(N238="snížená",J238,0)</f>
        <v>0</v>
      </c>
      <c r="BG238" s="147">
        <f>IF(N238="zákl. přenesená",J238,0)</f>
        <v>0</v>
      </c>
      <c r="BH238" s="147">
        <f>IF(N238="sníž. přenesená",J238,0)</f>
        <v>0</v>
      </c>
      <c r="BI238" s="147">
        <f>IF(N238="nulová",J238,0)</f>
        <v>0</v>
      </c>
      <c r="BJ238" s="15" t="s">
        <v>84</v>
      </c>
      <c r="BK238" s="147">
        <f>ROUND(I238*H238,2)</f>
        <v>0</v>
      </c>
      <c r="BL238" s="15" t="s">
        <v>215</v>
      </c>
      <c r="BM238" s="146" t="s">
        <v>351</v>
      </c>
    </row>
    <row r="239" spans="2:65" s="1" customFormat="1" ht="24.2" customHeight="1">
      <c r="B239" s="134"/>
      <c r="C239" s="135" t="s">
        <v>352</v>
      </c>
      <c r="D239" s="135" t="s">
        <v>138</v>
      </c>
      <c r="E239" s="136" t="s">
        <v>353</v>
      </c>
      <c r="F239" s="137" t="s">
        <v>354</v>
      </c>
      <c r="G239" s="138" t="s">
        <v>300</v>
      </c>
      <c r="H239" s="139">
        <v>0.075</v>
      </c>
      <c r="I239" s="140"/>
      <c r="J239" s="141">
        <f>ROUND(I239*H239,2)</f>
        <v>0</v>
      </c>
      <c r="K239" s="137" t="s">
        <v>161</v>
      </c>
      <c r="L239" s="30"/>
      <c r="M239" s="142" t="s">
        <v>1</v>
      </c>
      <c r="N239" s="143" t="s">
        <v>39</v>
      </c>
      <c r="P239" s="144">
        <f>O239*H239</f>
        <v>0</v>
      </c>
      <c r="Q239" s="144">
        <v>0</v>
      </c>
      <c r="R239" s="144">
        <f>Q239*H239</f>
        <v>0</v>
      </c>
      <c r="S239" s="144">
        <v>0</v>
      </c>
      <c r="T239" s="145">
        <f>S239*H239</f>
        <v>0</v>
      </c>
      <c r="AR239" s="146" t="s">
        <v>215</v>
      </c>
      <c r="AT239" s="146" t="s">
        <v>138</v>
      </c>
      <c r="AU239" s="146" t="s">
        <v>84</v>
      </c>
      <c r="AY239" s="15" t="s">
        <v>135</v>
      </c>
      <c r="BE239" s="147">
        <f>IF(N239="základní",J239,0)</f>
        <v>0</v>
      </c>
      <c r="BF239" s="147">
        <f>IF(N239="snížená",J239,0)</f>
        <v>0</v>
      </c>
      <c r="BG239" s="147">
        <f>IF(N239="zákl. přenesená",J239,0)</f>
        <v>0</v>
      </c>
      <c r="BH239" s="147">
        <f>IF(N239="sníž. přenesená",J239,0)</f>
        <v>0</v>
      </c>
      <c r="BI239" s="147">
        <f>IF(N239="nulová",J239,0)</f>
        <v>0</v>
      </c>
      <c r="BJ239" s="15" t="s">
        <v>84</v>
      </c>
      <c r="BK239" s="147">
        <f>ROUND(I239*H239,2)</f>
        <v>0</v>
      </c>
      <c r="BL239" s="15" t="s">
        <v>215</v>
      </c>
      <c r="BM239" s="146" t="s">
        <v>355</v>
      </c>
    </row>
    <row r="240" spans="2:63" s="11" customFormat="1" ht="22.9" customHeight="1">
      <c r="B240" s="122"/>
      <c r="D240" s="123" t="s">
        <v>72</v>
      </c>
      <c r="E240" s="132" t="s">
        <v>356</v>
      </c>
      <c r="F240" s="132" t="s">
        <v>357</v>
      </c>
      <c r="I240" s="125"/>
      <c r="J240" s="133">
        <f>BK240</f>
        <v>0</v>
      </c>
      <c r="L240" s="122"/>
      <c r="M240" s="127"/>
      <c r="P240" s="128">
        <f>SUM(P241:P243)</f>
        <v>0</v>
      </c>
      <c r="R240" s="128">
        <f>SUM(R241:R243)</f>
        <v>0</v>
      </c>
      <c r="T240" s="129">
        <f>SUM(T241:T243)</f>
        <v>0</v>
      </c>
      <c r="AR240" s="123" t="s">
        <v>84</v>
      </c>
      <c r="AT240" s="130" t="s">
        <v>72</v>
      </c>
      <c r="AU240" s="130" t="s">
        <v>79</v>
      </c>
      <c r="AY240" s="123" t="s">
        <v>135</v>
      </c>
      <c r="BK240" s="131">
        <f>SUM(BK241:BK243)</f>
        <v>0</v>
      </c>
    </row>
    <row r="241" spans="2:65" s="1" customFormat="1" ht="16.5" customHeight="1">
      <c r="B241" s="134"/>
      <c r="C241" s="135" t="s">
        <v>358</v>
      </c>
      <c r="D241" s="135" t="s">
        <v>138</v>
      </c>
      <c r="E241" s="136" t="s">
        <v>359</v>
      </c>
      <c r="F241" s="137" t="s">
        <v>360</v>
      </c>
      <c r="G241" s="138" t="s">
        <v>155</v>
      </c>
      <c r="H241" s="139">
        <v>1</v>
      </c>
      <c r="I241" s="140"/>
      <c r="J241" s="141">
        <f>ROUND(I241*H241,2)</f>
        <v>0</v>
      </c>
      <c r="K241" s="137" t="s">
        <v>1</v>
      </c>
      <c r="L241" s="30"/>
      <c r="M241" s="142" t="s">
        <v>1</v>
      </c>
      <c r="N241" s="143" t="s">
        <v>39</v>
      </c>
      <c r="P241" s="144">
        <f>O241*H241</f>
        <v>0</v>
      </c>
      <c r="Q241" s="144">
        <v>0</v>
      </c>
      <c r="R241" s="144">
        <f>Q241*H241</f>
        <v>0</v>
      </c>
      <c r="S241" s="144">
        <v>0</v>
      </c>
      <c r="T241" s="145">
        <f>S241*H241</f>
        <v>0</v>
      </c>
      <c r="AR241" s="146" t="s">
        <v>215</v>
      </c>
      <c r="AT241" s="146" t="s">
        <v>138</v>
      </c>
      <c r="AU241" s="146" t="s">
        <v>84</v>
      </c>
      <c r="AY241" s="15" t="s">
        <v>135</v>
      </c>
      <c r="BE241" s="147">
        <f>IF(N241="základní",J241,0)</f>
        <v>0</v>
      </c>
      <c r="BF241" s="147">
        <f>IF(N241="snížená",J241,0)</f>
        <v>0</v>
      </c>
      <c r="BG241" s="147">
        <f>IF(N241="zákl. přenesená",J241,0)</f>
        <v>0</v>
      </c>
      <c r="BH241" s="147">
        <f>IF(N241="sníž. přenesená",J241,0)</f>
        <v>0</v>
      </c>
      <c r="BI241" s="147">
        <f>IF(N241="nulová",J241,0)</f>
        <v>0</v>
      </c>
      <c r="BJ241" s="15" t="s">
        <v>84</v>
      </c>
      <c r="BK241" s="147">
        <f>ROUND(I241*H241,2)</f>
        <v>0</v>
      </c>
      <c r="BL241" s="15" t="s">
        <v>215</v>
      </c>
      <c r="BM241" s="146" t="s">
        <v>361</v>
      </c>
    </row>
    <row r="242" spans="2:65" s="1" customFormat="1" ht="16.5" customHeight="1">
      <c r="B242" s="134"/>
      <c r="C242" s="135" t="s">
        <v>362</v>
      </c>
      <c r="D242" s="135" t="s">
        <v>138</v>
      </c>
      <c r="E242" s="136" t="s">
        <v>363</v>
      </c>
      <c r="F242" s="137" t="s">
        <v>364</v>
      </c>
      <c r="G242" s="138" t="s">
        <v>166</v>
      </c>
      <c r="H242" s="139">
        <v>1</v>
      </c>
      <c r="I242" s="140"/>
      <c r="J242" s="141">
        <f>ROUND(I242*H242,2)</f>
        <v>0</v>
      </c>
      <c r="K242" s="137" t="s">
        <v>1</v>
      </c>
      <c r="L242" s="30"/>
      <c r="M242" s="142" t="s">
        <v>1</v>
      </c>
      <c r="N242" s="143" t="s">
        <v>39</v>
      </c>
      <c r="P242" s="144">
        <f>O242*H242</f>
        <v>0</v>
      </c>
      <c r="Q242" s="144">
        <v>0</v>
      </c>
      <c r="R242" s="144">
        <f>Q242*H242</f>
        <v>0</v>
      </c>
      <c r="S242" s="144">
        <v>0</v>
      </c>
      <c r="T242" s="145">
        <f>S242*H242</f>
        <v>0</v>
      </c>
      <c r="AR242" s="146" t="s">
        <v>215</v>
      </c>
      <c r="AT242" s="146" t="s">
        <v>138</v>
      </c>
      <c r="AU242" s="146" t="s">
        <v>84</v>
      </c>
      <c r="AY242" s="15" t="s">
        <v>135</v>
      </c>
      <c r="BE242" s="147">
        <f>IF(N242="základní",J242,0)</f>
        <v>0</v>
      </c>
      <c r="BF242" s="147">
        <f>IF(N242="snížená",J242,0)</f>
        <v>0</v>
      </c>
      <c r="BG242" s="147">
        <f>IF(N242="zákl. přenesená",J242,0)</f>
        <v>0</v>
      </c>
      <c r="BH242" s="147">
        <f>IF(N242="sníž. přenesená",J242,0)</f>
        <v>0</v>
      </c>
      <c r="BI242" s="147">
        <f>IF(N242="nulová",J242,0)</f>
        <v>0</v>
      </c>
      <c r="BJ242" s="15" t="s">
        <v>84</v>
      </c>
      <c r="BK242" s="147">
        <f>ROUND(I242*H242,2)</f>
        <v>0</v>
      </c>
      <c r="BL242" s="15" t="s">
        <v>215</v>
      </c>
      <c r="BM242" s="146" t="s">
        <v>365</v>
      </c>
    </row>
    <row r="243" spans="2:51" s="12" customFormat="1" ht="11.25">
      <c r="B243" s="148"/>
      <c r="D243" s="149" t="s">
        <v>144</v>
      </c>
      <c r="E243" s="150" t="s">
        <v>1</v>
      </c>
      <c r="F243" s="151" t="s">
        <v>79</v>
      </c>
      <c r="H243" s="152">
        <v>1</v>
      </c>
      <c r="I243" s="153"/>
      <c r="L243" s="148"/>
      <c r="M243" s="154"/>
      <c r="T243" s="155"/>
      <c r="AT243" s="150" t="s">
        <v>144</v>
      </c>
      <c r="AU243" s="150" t="s">
        <v>84</v>
      </c>
      <c r="AV243" s="12" t="s">
        <v>84</v>
      </c>
      <c r="AW243" s="12" t="s">
        <v>30</v>
      </c>
      <c r="AX243" s="12" t="s">
        <v>79</v>
      </c>
      <c r="AY243" s="150" t="s">
        <v>135</v>
      </c>
    </row>
    <row r="244" spans="2:63" s="11" customFormat="1" ht="22.9" customHeight="1">
      <c r="B244" s="122"/>
      <c r="D244" s="123" t="s">
        <v>72</v>
      </c>
      <c r="E244" s="132" t="s">
        <v>366</v>
      </c>
      <c r="F244" s="132" t="s">
        <v>367</v>
      </c>
      <c r="I244" s="125"/>
      <c r="J244" s="133">
        <f>BK244</f>
        <v>0</v>
      </c>
      <c r="L244" s="122"/>
      <c r="M244" s="127"/>
      <c r="P244" s="128">
        <f>SUM(P245:P250)</f>
        <v>0</v>
      </c>
      <c r="R244" s="128">
        <f>SUM(R245:R250)</f>
        <v>0.178304</v>
      </c>
      <c r="T244" s="129">
        <f>SUM(T245:T250)</f>
        <v>0</v>
      </c>
      <c r="AR244" s="123" t="s">
        <v>84</v>
      </c>
      <c r="AT244" s="130" t="s">
        <v>72</v>
      </c>
      <c r="AU244" s="130" t="s">
        <v>79</v>
      </c>
      <c r="AY244" s="123" t="s">
        <v>135</v>
      </c>
      <c r="BK244" s="131">
        <f>SUM(BK245:BK250)</f>
        <v>0</v>
      </c>
    </row>
    <row r="245" spans="2:65" s="1" customFormat="1" ht="24.2" customHeight="1">
      <c r="B245" s="134"/>
      <c r="C245" s="135" t="s">
        <v>368</v>
      </c>
      <c r="D245" s="135" t="s">
        <v>138</v>
      </c>
      <c r="E245" s="136" t="s">
        <v>369</v>
      </c>
      <c r="F245" s="137" t="s">
        <v>370</v>
      </c>
      <c r="G245" s="138" t="s">
        <v>141</v>
      </c>
      <c r="H245" s="139">
        <v>22.4</v>
      </c>
      <c r="I245" s="140"/>
      <c r="J245" s="141">
        <f>ROUND(I245*H245,2)</f>
        <v>0</v>
      </c>
      <c r="K245" s="137" t="s">
        <v>161</v>
      </c>
      <c r="L245" s="30"/>
      <c r="M245" s="142" t="s">
        <v>1</v>
      </c>
      <c r="N245" s="143" t="s">
        <v>39</v>
      </c>
      <c r="P245" s="144">
        <f>O245*H245</f>
        <v>0</v>
      </c>
      <c r="Q245" s="144">
        <v>0.00796</v>
      </c>
      <c r="R245" s="144">
        <f>Q245*H245</f>
        <v>0.178304</v>
      </c>
      <c r="S245" s="144">
        <v>0</v>
      </c>
      <c r="T245" s="145">
        <f>S245*H245</f>
        <v>0</v>
      </c>
      <c r="AR245" s="146" t="s">
        <v>215</v>
      </c>
      <c r="AT245" s="146" t="s">
        <v>138</v>
      </c>
      <c r="AU245" s="146" t="s">
        <v>84</v>
      </c>
      <c r="AY245" s="15" t="s">
        <v>135</v>
      </c>
      <c r="BE245" s="147">
        <f>IF(N245="základní",J245,0)</f>
        <v>0</v>
      </c>
      <c r="BF245" s="147">
        <f>IF(N245="snížená",J245,0)</f>
        <v>0</v>
      </c>
      <c r="BG245" s="147">
        <f>IF(N245="zákl. přenesená",J245,0)</f>
        <v>0</v>
      </c>
      <c r="BH245" s="147">
        <f>IF(N245="sníž. přenesená",J245,0)</f>
        <v>0</v>
      </c>
      <c r="BI245" s="147">
        <f>IF(N245="nulová",J245,0)</f>
        <v>0</v>
      </c>
      <c r="BJ245" s="15" t="s">
        <v>84</v>
      </c>
      <c r="BK245" s="147">
        <f>ROUND(I245*H245,2)</f>
        <v>0</v>
      </c>
      <c r="BL245" s="15" t="s">
        <v>215</v>
      </c>
      <c r="BM245" s="146" t="s">
        <v>371</v>
      </c>
    </row>
    <row r="246" spans="2:51" s="12" customFormat="1" ht="11.25">
      <c r="B246" s="148"/>
      <c r="D246" s="149" t="s">
        <v>144</v>
      </c>
      <c r="E246" s="150" t="s">
        <v>1</v>
      </c>
      <c r="F246" s="151" t="s">
        <v>372</v>
      </c>
      <c r="H246" s="152">
        <v>14.4</v>
      </c>
      <c r="I246" s="153"/>
      <c r="L246" s="148"/>
      <c r="M246" s="154"/>
      <c r="T246" s="155"/>
      <c r="AT246" s="150" t="s">
        <v>144</v>
      </c>
      <c r="AU246" s="150" t="s">
        <v>84</v>
      </c>
      <c r="AV246" s="12" t="s">
        <v>84</v>
      </c>
      <c r="AW246" s="12" t="s">
        <v>30</v>
      </c>
      <c r="AX246" s="12" t="s">
        <v>73</v>
      </c>
      <c r="AY246" s="150" t="s">
        <v>135</v>
      </c>
    </row>
    <row r="247" spans="2:51" s="12" customFormat="1" ht="11.25">
      <c r="B247" s="148"/>
      <c r="D247" s="149" t="s">
        <v>144</v>
      </c>
      <c r="E247" s="150" t="s">
        <v>1</v>
      </c>
      <c r="F247" s="151" t="s">
        <v>373</v>
      </c>
      <c r="H247" s="152">
        <v>8</v>
      </c>
      <c r="I247" s="153"/>
      <c r="L247" s="148"/>
      <c r="M247" s="154"/>
      <c r="T247" s="155"/>
      <c r="AT247" s="150" t="s">
        <v>144</v>
      </c>
      <c r="AU247" s="150" t="s">
        <v>84</v>
      </c>
      <c r="AV247" s="12" t="s">
        <v>84</v>
      </c>
      <c r="AW247" s="12" t="s">
        <v>30</v>
      </c>
      <c r="AX247" s="12" t="s">
        <v>73</v>
      </c>
      <c r="AY247" s="150" t="s">
        <v>135</v>
      </c>
    </row>
    <row r="248" spans="2:51" s="13" customFormat="1" ht="11.25">
      <c r="B248" s="156"/>
      <c r="D248" s="149" t="s">
        <v>144</v>
      </c>
      <c r="E248" s="157" t="s">
        <v>1</v>
      </c>
      <c r="F248" s="158" t="s">
        <v>152</v>
      </c>
      <c r="H248" s="159">
        <v>22.4</v>
      </c>
      <c r="I248" s="160"/>
      <c r="L248" s="156"/>
      <c r="M248" s="161"/>
      <c r="T248" s="162"/>
      <c r="AT248" s="157" t="s">
        <v>144</v>
      </c>
      <c r="AU248" s="157" t="s">
        <v>84</v>
      </c>
      <c r="AV248" s="13" t="s">
        <v>142</v>
      </c>
      <c r="AW248" s="13" t="s">
        <v>30</v>
      </c>
      <c r="AX248" s="13" t="s">
        <v>79</v>
      </c>
      <c r="AY248" s="157" t="s">
        <v>135</v>
      </c>
    </row>
    <row r="249" spans="2:65" s="1" customFormat="1" ht="24.2" customHeight="1">
      <c r="B249" s="134"/>
      <c r="C249" s="135" t="s">
        <v>374</v>
      </c>
      <c r="D249" s="135" t="s">
        <v>138</v>
      </c>
      <c r="E249" s="136" t="s">
        <v>375</v>
      </c>
      <c r="F249" s="137" t="s">
        <v>376</v>
      </c>
      <c r="G249" s="138" t="s">
        <v>300</v>
      </c>
      <c r="H249" s="139">
        <v>0.178</v>
      </c>
      <c r="I249" s="140"/>
      <c r="J249" s="141">
        <f>ROUND(I249*H249,2)</f>
        <v>0</v>
      </c>
      <c r="K249" s="137" t="s">
        <v>161</v>
      </c>
      <c r="L249" s="30"/>
      <c r="M249" s="142" t="s">
        <v>1</v>
      </c>
      <c r="N249" s="143" t="s">
        <v>39</v>
      </c>
      <c r="P249" s="144">
        <f>O249*H249</f>
        <v>0</v>
      </c>
      <c r="Q249" s="144">
        <v>0</v>
      </c>
      <c r="R249" s="144">
        <f>Q249*H249</f>
        <v>0</v>
      </c>
      <c r="S249" s="144">
        <v>0</v>
      </c>
      <c r="T249" s="145">
        <f>S249*H249</f>
        <v>0</v>
      </c>
      <c r="AR249" s="146" t="s">
        <v>215</v>
      </c>
      <c r="AT249" s="146" t="s">
        <v>138</v>
      </c>
      <c r="AU249" s="146" t="s">
        <v>84</v>
      </c>
      <c r="AY249" s="15" t="s">
        <v>135</v>
      </c>
      <c r="BE249" s="147">
        <f>IF(N249="základní",J249,0)</f>
        <v>0</v>
      </c>
      <c r="BF249" s="147">
        <f>IF(N249="snížená",J249,0)</f>
        <v>0</v>
      </c>
      <c r="BG249" s="147">
        <f>IF(N249="zákl. přenesená",J249,0)</f>
        <v>0</v>
      </c>
      <c r="BH249" s="147">
        <f>IF(N249="sníž. přenesená",J249,0)</f>
        <v>0</v>
      </c>
      <c r="BI249" s="147">
        <f>IF(N249="nulová",J249,0)</f>
        <v>0</v>
      </c>
      <c r="BJ249" s="15" t="s">
        <v>84</v>
      </c>
      <c r="BK249" s="147">
        <f>ROUND(I249*H249,2)</f>
        <v>0</v>
      </c>
      <c r="BL249" s="15" t="s">
        <v>215</v>
      </c>
      <c r="BM249" s="146" t="s">
        <v>377</v>
      </c>
    </row>
    <row r="250" spans="2:65" s="1" customFormat="1" ht="24.2" customHeight="1">
      <c r="B250" s="134"/>
      <c r="C250" s="135" t="s">
        <v>378</v>
      </c>
      <c r="D250" s="135" t="s">
        <v>138</v>
      </c>
      <c r="E250" s="136" t="s">
        <v>379</v>
      </c>
      <c r="F250" s="137" t="s">
        <v>380</v>
      </c>
      <c r="G250" s="138" t="s">
        <v>300</v>
      </c>
      <c r="H250" s="139">
        <v>0.178</v>
      </c>
      <c r="I250" s="140"/>
      <c r="J250" s="141">
        <f>ROUND(I250*H250,2)</f>
        <v>0</v>
      </c>
      <c r="K250" s="137" t="s">
        <v>161</v>
      </c>
      <c r="L250" s="30"/>
      <c r="M250" s="142" t="s">
        <v>1</v>
      </c>
      <c r="N250" s="143" t="s">
        <v>39</v>
      </c>
      <c r="P250" s="144">
        <f>O250*H250</f>
        <v>0</v>
      </c>
      <c r="Q250" s="144">
        <v>0</v>
      </c>
      <c r="R250" s="144">
        <f>Q250*H250</f>
        <v>0</v>
      </c>
      <c r="S250" s="144">
        <v>0</v>
      </c>
      <c r="T250" s="145">
        <f>S250*H250</f>
        <v>0</v>
      </c>
      <c r="AR250" s="146" t="s">
        <v>215</v>
      </c>
      <c r="AT250" s="146" t="s">
        <v>138</v>
      </c>
      <c r="AU250" s="146" t="s">
        <v>84</v>
      </c>
      <c r="AY250" s="15" t="s">
        <v>135</v>
      </c>
      <c r="BE250" s="147">
        <f>IF(N250="základní",J250,0)</f>
        <v>0</v>
      </c>
      <c r="BF250" s="147">
        <f>IF(N250="snížená",J250,0)</f>
        <v>0</v>
      </c>
      <c r="BG250" s="147">
        <f>IF(N250="zákl. přenesená",J250,0)</f>
        <v>0</v>
      </c>
      <c r="BH250" s="147">
        <f>IF(N250="sníž. přenesená",J250,0)</f>
        <v>0</v>
      </c>
      <c r="BI250" s="147">
        <f>IF(N250="nulová",J250,0)</f>
        <v>0</v>
      </c>
      <c r="BJ250" s="15" t="s">
        <v>84</v>
      </c>
      <c r="BK250" s="147">
        <f>ROUND(I250*H250,2)</f>
        <v>0</v>
      </c>
      <c r="BL250" s="15" t="s">
        <v>215</v>
      </c>
      <c r="BM250" s="146" t="s">
        <v>381</v>
      </c>
    </row>
    <row r="251" spans="2:63" s="11" customFormat="1" ht="22.9" customHeight="1">
      <c r="B251" s="122"/>
      <c r="D251" s="123" t="s">
        <v>72</v>
      </c>
      <c r="E251" s="132" t="s">
        <v>382</v>
      </c>
      <c r="F251" s="132" t="s">
        <v>383</v>
      </c>
      <c r="I251" s="125"/>
      <c r="J251" s="133">
        <f>BK251</f>
        <v>0</v>
      </c>
      <c r="L251" s="122"/>
      <c r="M251" s="127"/>
      <c r="P251" s="128">
        <f>SUM(P252:P272)</f>
        <v>0</v>
      </c>
      <c r="R251" s="128">
        <f>SUM(R252:R272)</f>
        <v>0.0747105</v>
      </c>
      <c r="T251" s="129">
        <f>SUM(T252:T272)</f>
        <v>0.312602</v>
      </c>
      <c r="AR251" s="123" t="s">
        <v>84</v>
      </c>
      <c r="AT251" s="130" t="s">
        <v>72</v>
      </c>
      <c r="AU251" s="130" t="s">
        <v>79</v>
      </c>
      <c r="AY251" s="123" t="s">
        <v>135</v>
      </c>
      <c r="BK251" s="131">
        <f>SUM(BK252:BK272)</f>
        <v>0</v>
      </c>
    </row>
    <row r="252" spans="2:65" s="1" customFormat="1" ht="16.5" customHeight="1">
      <c r="B252" s="134"/>
      <c r="C252" s="135" t="s">
        <v>384</v>
      </c>
      <c r="D252" s="135" t="s">
        <v>138</v>
      </c>
      <c r="E252" s="136" t="s">
        <v>385</v>
      </c>
      <c r="F252" s="137" t="s">
        <v>386</v>
      </c>
      <c r="G252" s="138" t="s">
        <v>148</v>
      </c>
      <c r="H252" s="139">
        <v>36.1</v>
      </c>
      <c r="I252" s="140"/>
      <c r="J252" s="141">
        <f>ROUND(I252*H252,2)</f>
        <v>0</v>
      </c>
      <c r="K252" s="137" t="s">
        <v>161</v>
      </c>
      <c r="L252" s="30"/>
      <c r="M252" s="142" t="s">
        <v>1</v>
      </c>
      <c r="N252" s="143" t="s">
        <v>39</v>
      </c>
      <c r="P252" s="144">
        <f>O252*H252</f>
        <v>0</v>
      </c>
      <c r="Q252" s="144">
        <v>0</v>
      </c>
      <c r="R252" s="144">
        <f>Q252*H252</f>
        <v>0</v>
      </c>
      <c r="S252" s="144">
        <v>0.0026</v>
      </c>
      <c r="T252" s="145">
        <f>S252*H252</f>
        <v>0.09386</v>
      </c>
      <c r="AR252" s="146" t="s">
        <v>215</v>
      </c>
      <c r="AT252" s="146" t="s">
        <v>138</v>
      </c>
      <c r="AU252" s="146" t="s">
        <v>84</v>
      </c>
      <c r="AY252" s="15" t="s">
        <v>135</v>
      </c>
      <c r="BE252" s="147">
        <f>IF(N252="základní",J252,0)</f>
        <v>0</v>
      </c>
      <c r="BF252" s="147">
        <f>IF(N252="snížená",J252,0)</f>
        <v>0</v>
      </c>
      <c r="BG252" s="147">
        <f>IF(N252="zákl. přenesená",J252,0)</f>
        <v>0</v>
      </c>
      <c r="BH252" s="147">
        <f>IF(N252="sníž. přenesená",J252,0)</f>
        <v>0</v>
      </c>
      <c r="BI252" s="147">
        <f>IF(N252="nulová",J252,0)</f>
        <v>0</v>
      </c>
      <c r="BJ252" s="15" t="s">
        <v>84</v>
      </c>
      <c r="BK252" s="147">
        <f>ROUND(I252*H252,2)</f>
        <v>0</v>
      </c>
      <c r="BL252" s="15" t="s">
        <v>215</v>
      </c>
      <c r="BM252" s="146" t="s">
        <v>387</v>
      </c>
    </row>
    <row r="253" spans="2:51" s="12" customFormat="1" ht="11.25">
      <c r="B253" s="148"/>
      <c r="D253" s="149" t="s">
        <v>144</v>
      </c>
      <c r="E253" s="150" t="s">
        <v>1</v>
      </c>
      <c r="F253" s="151" t="s">
        <v>388</v>
      </c>
      <c r="H253" s="152">
        <v>36.1</v>
      </c>
      <c r="I253" s="153"/>
      <c r="L253" s="148"/>
      <c r="M253" s="154"/>
      <c r="T253" s="155"/>
      <c r="AT253" s="150" t="s">
        <v>144</v>
      </c>
      <c r="AU253" s="150" t="s">
        <v>84</v>
      </c>
      <c r="AV253" s="12" t="s">
        <v>84</v>
      </c>
      <c r="AW253" s="12" t="s">
        <v>30</v>
      </c>
      <c r="AX253" s="12" t="s">
        <v>79</v>
      </c>
      <c r="AY253" s="150" t="s">
        <v>135</v>
      </c>
    </row>
    <row r="254" spans="2:65" s="1" customFormat="1" ht="16.5" customHeight="1">
      <c r="B254" s="134"/>
      <c r="C254" s="135" t="s">
        <v>389</v>
      </c>
      <c r="D254" s="135" t="s">
        <v>138</v>
      </c>
      <c r="E254" s="136" t="s">
        <v>390</v>
      </c>
      <c r="F254" s="137" t="s">
        <v>391</v>
      </c>
      <c r="G254" s="138" t="s">
        <v>148</v>
      </c>
      <c r="H254" s="139">
        <v>45.6</v>
      </c>
      <c r="I254" s="140"/>
      <c r="J254" s="141">
        <f>ROUND(I254*H254,2)</f>
        <v>0</v>
      </c>
      <c r="K254" s="137" t="s">
        <v>161</v>
      </c>
      <c r="L254" s="30"/>
      <c r="M254" s="142" t="s">
        <v>1</v>
      </c>
      <c r="N254" s="143" t="s">
        <v>39</v>
      </c>
      <c r="P254" s="144">
        <f>O254*H254</f>
        <v>0</v>
      </c>
      <c r="Q254" s="144">
        <v>0</v>
      </c>
      <c r="R254" s="144">
        <f>Q254*H254</f>
        <v>0</v>
      </c>
      <c r="S254" s="144">
        <v>0.00394</v>
      </c>
      <c r="T254" s="145">
        <f>S254*H254</f>
        <v>0.179664</v>
      </c>
      <c r="AR254" s="146" t="s">
        <v>215</v>
      </c>
      <c r="AT254" s="146" t="s">
        <v>138</v>
      </c>
      <c r="AU254" s="146" t="s">
        <v>84</v>
      </c>
      <c r="AY254" s="15" t="s">
        <v>135</v>
      </c>
      <c r="BE254" s="147">
        <f>IF(N254="základní",J254,0)</f>
        <v>0</v>
      </c>
      <c r="BF254" s="147">
        <f>IF(N254="snížená",J254,0)</f>
        <v>0</v>
      </c>
      <c r="BG254" s="147">
        <f>IF(N254="zákl. přenesená",J254,0)</f>
        <v>0</v>
      </c>
      <c r="BH254" s="147">
        <f>IF(N254="sníž. přenesená",J254,0)</f>
        <v>0</v>
      </c>
      <c r="BI254" s="147">
        <f>IF(N254="nulová",J254,0)</f>
        <v>0</v>
      </c>
      <c r="BJ254" s="15" t="s">
        <v>84</v>
      </c>
      <c r="BK254" s="147">
        <f>ROUND(I254*H254,2)</f>
        <v>0</v>
      </c>
      <c r="BL254" s="15" t="s">
        <v>215</v>
      </c>
      <c r="BM254" s="146" t="s">
        <v>392</v>
      </c>
    </row>
    <row r="255" spans="2:51" s="12" customFormat="1" ht="11.25">
      <c r="B255" s="148"/>
      <c r="D255" s="149" t="s">
        <v>144</v>
      </c>
      <c r="E255" s="150" t="s">
        <v>1</v>
      </c>
      <c r="F255" s="151" t="s">
        <v>393</v>
      </c>
      <c r="H255" s="152">
        <v>45.6</v>
      </c>
      <c r="I255" s="153"/>
      <c r="L255" s="148"/>
      <c r="M255" s="154"/>
      <c r="T255" s="155"/>
      <c r="AT255" s="150" t="s">
        <v>144</v>
      </c>
      <c r="AU255" s="150" t="s">
        <v>84</v>
      </c>
      <c r="AV255" s="12" t="s">
        <v>84</v>
      </c>
      <c r="AW255" s="12" t="s">
        <v>30</v>
      </c>
      <c r="AX255" s="12" t="s">
        <v>79</v>
      </c>
      <c r="AY255" s="150" t="s">
        <v>135</v>
      </c>
    </row>
    <row r="256" spans="2:65" s="1" customFormat="1" ht="16.5" customHeight="1">
      <c r="B256" s="134"/>
      <c r="C256" s="135" t="s">
        <v>394</v>
      </c>
      <c r="D256" s="135" t="s">
        <v>138</v>
      </c>
      <c r="E256" s="136" t="s">
        <v>395</v>
      </c>
      <c r="F256" s="137" t="s">
        <v>396</v>
      </c>
      <c r="G256" s="138" t="s">
        <v>148</v>
      </c>
      <c r="H256" s="139">
        <v>23.4</v>
      </c>
      <c r="I256" s="140"/>
      <c r="J256" s="141">
        <f>ROUND(I256*H256,2)</f>
        <v>0</v>
      </c>
      <c r="K256" s="137" t="s">
        <v>1</v>
      </c>
      <c r="L256" s="30"/>
      <c r="M256" s="142" t="s">
        <v>1</v>
      </c>
      <c r="N256" s="143" t="s">
        <v>39</v>
      </c>
      <c r="P256" s="144">
        <f>O256*H256</f>
        <v>0</v>
      </c>
      <c r="Q256" s="144">
        <v>0</v>
      </c>
      <c r="R256" s="144">
        <f>Q256*H256</f>
        <v>0</v>
      </c>
      <c r="S256" s="144">
        <v>0.00167</v>
      </c>
      <c r="T256" s="145">
        <f>S256*H256</f>
        <v>0.039078</v>
      </c>
      <c r="AR256" s="146" t="s">
        <v>215</v>
      </c>
      <c r="AT256" s="146" t="s">
        <v>138</v>
      </c>
      <c r="AU256" s="146" t="s">
        <v>84</v>
      </c>
      <c r="AY256" s="15" t="s">
        <v>135</v>
      </c>
      <c r="BE256" s="147">
        <f>IF(N256="základní",J256,0)</f>
        <v>0</v>
      </c>
      <c r="BF256" s="147">
        <f>IF(N256="snížená",J256,0)</f>
        <v>0</v>
      </c>
      <c r="BG256" s="147">
        <f>IF(N256="zákl. přenesená",J256,0)</f>
        <v>0</v>
      </c>
      <c r="BH256" s="147">
        <f>IF(N256="sníž. přenesená",J256,0)</f>
        <v>0</v>
      </c>
      <c r="BI256" s="147">
        <f>IF(N256="nulová",J256,0)</f>
        <v>0</v>
      </c>
      <c r="BJ256" s="15" t="s">
        <v>84</v>
      </c>
      <c r="BK256" s="147">
        <f>ROUND(I256*H256,2)</f>
        <v>0</v>
      </c>
      <c r="BL256" s="15" t="s">
        <v>215</v>
      </c>
      <c r="BM256" s="146" t="s">
        <v>397</v>
      </c>
    </row>
    <row r="257" spans="2:51" s="12" customFormat="1" ht="11.25">
      <c r="B257" s="148"/>
      <c r="D257" s="149" t="s">
        <v>144</v>
      </c>
      <c r="E257" s="150" t="s">
        <v>1</v>
      </c>
      <c r="F257" s="151" t="s">
        <v>398</v>
      </c>
      <c r="H257" s="152">
        <v>23.4</v>
      </c>
      <c r="I257" s="153"/>
      <c r="L257" s="148"/>
      <c r="M257" s="154"/>
      <c r="T257" s="155"/>
      <c r="AT257" s="150" t="s">
        <v>144</v>
      </c>
      <c r="AU257" s="150" t="s">
        <v>84</v>
      </c>
      <c r="AV257" s="12" t="s">
        <v>84</v>
      </c>
      <c r="AW257" s="12" t="s">
        <v>30</v>
      </c>
      <c r="AX257" s="12" t="s">
        <v>79</v>
      </c>
      <c r="AY257" s="150" t="s">
        <v>135</v>
      </c>
    </row>
    <row r="258" spans="2:65" s="1" customFormat="1" ht="16.5" customHeight="1">
      <c r="B258" s="134"/>
      <c r="C258" s="135" t="s">
        <v>399</v>
      </c>
      <c r="D258" s="135" t="s">
        <v>138</v>
      </c>
      <c r="E258" s="136" t="s">
        <v>400</v>
      </c>
      <c r="F258" s="137" t="s">
        <v>401</v>
      </c>
      <c r="G258" s="138" t="s">
        <v>148</v>
      </c>
      <c r="H258" s="139">
        <v>11.35</v>
      </c>
      <c r="I258" s="140"/>
      <c r="J258" s="141">
        <f>ROUND(I258*H258,2)</f>
        <v>0</v>
      </c>
      <c r="K258" s="137" t="s">
        <v>161</v>
      </c>
      <c r="L258" s="30"/>
      <c r="M258" s="142" t="s">
        <v>1</v>
      </c>
      <c r="N258" s="143" t="s">
        <v>39</v>
      </c>
      <c r="P258" s="144">
        <f>O258*H258</f>
        <v>0</v>
      </c>
      <c r="Q258" s="144">
        <v>0</v>
      </c>
      <c r="R258" s="144">
        <f>Q258*H258</f>
        <v>0</v>
      </c>
      <c r="S258" s="144">
        <v>0</v>
      </c>
      <c r="T258" s="145">
        <f>S258*H258</f>
        <v>0</v>
      </c>
      <c r="AR258" s="146" t="s">
        <v>215</v>
      </c>
      <c r="AT258" s="146" t="s">
        <v>138</v>
      </c>
      <c r="AU258" s="146" t="s">
        <v>84</v>
      </c>
      <c r="AY258" s="15" t="s">
        <v>135</v>
      </c>
      <c r="BE258" s="147">
        <f>IF(N258="základní",J258,0)</f>
        <v>0</v>
      </c>
      <c r="BF258" s="147">
        <f>IF(N258="snížená",J258,0)</f>
        <v>0</v>
      </c>
      <c r="BG258" s="147">
        <f>IF(N258="zákl. přenesená",J258,0)</f>
        <v>0</v>
      </c>
      <c r="BH258" s="147">
        <f>IF(N258="sníž. přenesená",J258,0)</f>
        <v>0</v>
      </c>
      <c r="BI258" s="147">
        <f>IF(N258="nulová",J258,0)</f>
        <v>0</v>
      </c>
      <c r="BJ258" s="15" t="s">
        <v>84</v>
      </c>
      <c r="BK258" s="147">
        <f>ROUND(I258*H258,2)</f>
        <v>0</v>
      </c>
      <c r="BL258" s="15" t="s">
        <v>215</v>
      </c>
      <c r="BM258" s="146" t="s">
        <v>402</v>
      </c>
    </row>
    <row r="259" spans="2:51" s="12" customFormat="1" ht="11.25">
      <c r="B259" s="148"/>
      <c r="D259" s="149" t="s">
        <v>144</v>
      </c>
      <c r="E259" s="150" t="s">
        <v>1</v>
      </c>
      <c r="F259" s="151" t="s">
        <v>403</v>
      </c>
      <c r="H259" s="152">
        <v>11.35</v>
      </c>
      <c r="I259" s="153"/>
      <c r="L259" s="148"/>
      <c r="M259" s="154"/>
      <c r="T259" s="155"/>
      <c r="AT259" s="150" t="s">
        <v>144</v>
      </c>
      <c r="AU259" s="150" t="s">
        <v>84</v>
      </c>
      <c r="AV259" s="12" t="s">
        <v>84</v>
      </c>
      <c r="AW259" s="12" t="s">
        <v>30</v>
      </c>
      <c r="AX259" s="12" t="s">
        <v>79</v>
      </c>
      <c r="AY259" s="150" t="s">
        <v>135</v>
      </c>
    </row>
    <row r="260" spans="2:65" s="1" customFormat="1" ht="21.75" customHeight="1">
      <c r="B260" s="134"/>
      <c r="C260" s="163" t="s">
        <v>404</v>
      </c>
      <c r="D260" s="163" t="s">
        <v>333</v>
      </c>
      <c r="E260" s="164" t="s">
        <v>405</v>
      </c>
      <c r="F260" s="165" t="s">
        <v>406</v>
      </c>
      <c r="G260" s="166" t="s">
        <v>300</v>
      </c>
      <c r="H260" s="167">
        <v>0.024</v>
      </c>
      <c r="I260" s="168"/>
      <c r="J260" s="169">
        <f>ROUND(I260*H260,2)</f>
        <v>0</v>
      </c>
      <c r="K260" s="165" t="s">
        <v>161</v>
      </c>
      <c r="L260" s="170"/>
      <c r="M260" s="171" t="s">
        <v>1</v>
      </c>
      <c r="N260" s="172" t="s">
        <v>39</v>
      </c>
      <c r="P260" s="144">
        <f>O260*H260</f>
        <v>0</v>
      </c>
      <c r="Q260" s="144">
        <v>1</v>
      </c>
      <c r="R260" s="144">
        <f>Q260*H260</f>
        <v>0.024</v>
      </c>
      <c r="S260" s="144">
        <v>0</v>
      </c>
      <c r="T260" s="145">
        <f>S260*H260</f>
        <v>0</v>
      </c>
      <c r="AR260" s="146" t="s">
        <v>308</v>
      </c>
      <c r="AT260" s="146" t="s">
        <v>333</v>
      </c>
      <c r="AU260" s="146" t="s">
        <v>84</v>
      </c>
      <c r="AY260" s="15" t="s">
        <v>135</v>
      </c>
      <c r="BE260" s="147">
        <f>IF(N260="základní",J260,0)</f>
        <v>0</v>
      </c>
      <c r="BF260" s="147">
        <f>IF(N260="snížená",J260,0)</f>
        <v>0</v>
      </c>
      <c r="BG260" s="147">
        <f>IF(N260="zákl. přenesená",J260,0)</f>
        <v>0</v>
      </c>
      <c r="BH260" s="147">
        <f>IF(N260="sníž. přenesená",J260,0)</f>
        <v>0</v>
      </c>
      <c r="BI260" s="147">
        <f>IF(N260="nulová",J260,0)</f>
        <v>0</v>
      </c>
      <c r="BJ260" s="15" t="s">
        <v>84</v>
      </c>
      <c r="BK260" s="147">
        <f>ROUND(I260*H260,2)</f>
        <v>0</v>
      </c>
      <c r="BL260" s="15" t="s">
        <v>215</v>
      </c>
      <c r="BM260" s="146" t="s">
        <v>407</v>
      </c>
    </row>
    <row r="261" spans="2:51" s="12" customFormat="1" ht="11.25">
      <c r="B261" s="148"/>
      <c r="D261" s="149" t="s">
        <v>144</v>
      </c>
      <c r="E261" s="150" t="s">
        <v>1</v>
      </c>
      <c r="F261" s="151" t="s">
        <v>408</v>
      </c>
      <c r="H261" s="152">
        <v>0.024</v>
      </c>
      <c r="I261" s="153"/>
      <c r="L261" s="148"/>
      <c r="M261" s="154"/>
      <c r="T261" s="155"/>
      <c r="AT261" s="150" t="s">
        <v>144</v>
      </c>
      <c r="AU261" s="150" t="s">
        <v>84</v>
      </c>
      <c r="AV261" s="12" t="s">
        <v>84</v>
      </c>
      <c r="AW261" s="12" t="s">
        <v>30</v>
      </c>
      <c r="AX261" s="12" t="s">
        <v>79</v>
      </c>
      <c r="AY261" s="150" t="s">
        <v>135</v>
      </c>
    </row>
    <row r="262" spans="2:65" s="1" customFormat="1" ht="24.2" customHeight="1">
      <c r="B262" s="134"/>
      <c r="C262" s="135" t="s">
        <v>409</v>
      </c>
      <c r="D262" s="135" t="s">
        <v>138</v>
      </c>
      <c r="E262" s="136" t="s">
        <v>410</v>
      </c>
      <c r="F262" s="137" t="s">
        <v>411</v>
      </c>
      <c r="G262" s="138" t="s">
        <v>148</v>
      </c>
      <c r="H262" s="139">
        <v>9.6</v>
      </c>
      <c r="I262" s="140"/>
      <c r="J262" s="141">
        <f>ROUND(I262*H262,2)</f>
        <v>0</v>
      </c>
      <c r="K262" s="137" t="s">
        <v>161</v>
      </c>
      <c r="L262" s="30"/>
      <c r="M262" s="142" t="s">
        <v>1</v>
      </c>
      <c r="N262" s="143" t="s">
        <v>39</v>
      </c>
      <c r="P262" s="144">
        <f>O262*H262</f>
        <v>0</v>
      </c>
      <c r="Q262" s="144">
        <v>0.00287</v>
      </c>
      <c r="R262" s="144">
        <f>Q262*H262</f>
        <v>0.027552</v>
      </c>
      <c r="S262" s="144">
        <v>0</v>
      </c>
      <c r="T262" s="145">
        <f>S262*H262</f>
        <v>0</v>
      </c>
      <c r="AR262" s="146" t="s">
        <v>215</v>
      </c>
      <c r="AT262" s="146" t="s">
        <v>138</v>
      </c>
      <c r="AU262" s="146" t="s">
        <v>84</v>
      </c>
      <c r="AY262" s="15" t="s">
        <v>135</v>
      </c>
      <c r="BE262" s="147">
        <f>IF(N262="základní",J262,0)</f>
        <v>0</v>
      </c>
      <c r="BF262" s="147">
        <f>IF(N262="snížená",J262,0)</f>
        <v>0</v>
      </c>
      <c r="BG262" s="147">
        <f>IF(N262="zákl. přenesená",J262,0)</f>
        <v>0</v>
      </c>
      <c r="BH262" s="147">
        <f>IF(N262="sníž. přenesená",J262,0)</f>
        <v>0</v>
      </c>
      <c r="BI262" s="147">
        <f>IF(N262="nulová",J262,0)</f>
        <v>0</v>
      </c>
      <c r="BJ262" s="15" t="s">
        <v>84</v>
      </c>
      <c r="BK262" s="147">
        <f>ROUND(I262*H262,2)</f>
        <v>0</v>
      </c>
      <c r="BL262" s="15" t="s">
        <v>215</v>
      </c>
      <c r="BM262" s="146" t="s">
        <v>412</v>
      </c>
    </row>
    <row r="263" spans="2:51" s="12" customFormat="1" ht="11.25">
      <c r="B263" s="148"/>
      <c r="D263" s="149" t="s">
        <v>144</v>
      </c>
      <c r="E263" s="150" t="s">
        <v>1</v>
      </c>
      <c r="F263" s="151" t="s">
        <v>413</v>
      </c>
      <c r="H263" s="152">
        <v>9.6</v>
      </c>
      <c r="I263" s="153"/>
      <c r="L263" s="148"/>
      <c r="M263" s="154"/>
      <c r="T263" s="155"/>
      <c r="AT263" s="150" t="s">
        <v>144</v>
      </c>
      <c r="AU263" s="150" t="s">
        <v>84</v>
      </c>
      <c r="AV263" s="12" t="s">
        <v>84</v>
      </c>
      <c r="AW263" s="12" t="s">
        <v>30</v>
      </c>
      <c r="AX263" s="12" t="s">
        <v>79</v>
      </c>
      <c r="AY263" s="150" t="s">
        <v>135</v>
      </c>
    </row>
    <row r="264" spans="2:65" s="1" customFormat="1" ht="24.2" customHeight="1">
      <c r="B264" s="134"/>
      <c r="C264" s="135" t="s">
        <v>414</v>
      </c>
      <c r="D264" s="135" t="s">
        <v>138</v>
      </c>
      <c r="E264" s="136" t="s">
        <v>415</v>
      </c>
      <c r="F264" s="137" t="s">
        <v>416</v>
      </c>
      <c r="G264" s="138" t="s">
        <v>148</v>
      </c>
      <c r="H264" s="139">
        <v>1.65</v>
      </c>
      <c r="I264" s="140"/>
      <c r="J264" s="141">
        <f>ROUND(I264*H264,2)</f>
        <v>0</v>
      </c>
      <c r="K264" s="137" t="s">
        <v>161</v>
      </c>
      <c r="L264" s="30"/>
      <c r="M264" s="142" t="s">
        <v>1</v>
      </c>
      <c r="N264" s="143" t="s">
        <v>39</v>
      </c>
      <c r="P264" s="144">
        <f>O264*H264</f>
        <v>0</v>
      </c>
      <c r="Q264" s="144">
        <v>0.00269</v>
      </c>
      <c r="R264" s="144">
        <f>Q264*H264</f>
        <v>0.0044385</v>
      </c>
      <c r="S264" s="144">
        <v>0</v>
      </c>
      <c r="T264" s="145">
        <f>S264*H264</f>
        <v>0</v>
      </c>
      <c r="AR264" s="146" t="s">
        <v>215</v>
      </c>
      <c r="AT264" s="146" t="s">
        <v>138</v>
      </c>
      <c r="AU264" s="146" t="s">
        <v>84</v>
      </c>
      <c r="AY264" s="15" t="s">
        <v>135</v>
      </c>
      <c r="BE264" s="147">
        <f>IF(N264="základní",J264,0)</f>
        <v>0</v>
      </c>
      <c r="BF264" s="147">
        <f>IF(N264="snížená",J264,0)</f>
        <v>0</v>
      </c>
      <c r="BG264" s="147">
        <f>IF(N264="zákl. přenesená",J264,0)</f>
        <v>0</v>
      </c>
      <c r="BH264" s="147">
        <f>IF(N264="sníž. přenesená",J264,0)</f>
        <v>0</v>
      </c>
      <c r="BI264" s="147">
        <f>IF(N264="nulová",J264,0)</f>
        <v>0</v>
      </c>
      <c r="BJ264" s="15" t="s">
        <v>84</v>
      </c>
      <c r="BK264" s="147">
        <f>ROUND(I264*H264,2)</f>
        <v>0</v>
      </c>
      <c r="BL264" s="15" t="s">
        <v>215</v>
      </c>
      <c r="BM264" s="146" t="s">
        <v>417</v>
      </c>
    </row>
    <row r="265" spans="2:51" s="12" customFormat="1" ht="11.25">
      <c r="B265" s="148"/>
      <c r="D265" s="149" t="s">
        <v>144</v>
      </c>
      <c r="E265" s="150" t="s">
        <v>1</v>
      </c>
      <c r="F265" s="151" t="s">
        <v>418</v>
      </c>
      <c r="H265" s="152">
        <v>1.65</v>
      </c>
      <c r="I265" s="153"/>
      <c r="L265" s="148"/>
      <c r="M265" s="154"/>
      <c r="T265" s="155"/>
      <c r="AT265" s="150" t="s">
        <v>144</v>
      </c>
      <c r="AU265" s="150" t="s">
        <v>84</v>
      </c>
      <c r="AV265" s="12" t="s">
        <v>84</v>
      </c>
      <c r="AW265" s="12" t="s">
        <v>30</v>
      </c>
      <c r="AX265" s="12" t="s">
        <v>79</v>
      </c>
      <c r="AY265" s="150" t="s">
        <v>135</v>
      </c>
    </row>
    <row r="266" spans="2:65" s="1" customFormat="1" ht="16.5" customHeight="1">
      <c r="B266" s="134"/>
      <c r="C266" s="135" t="s">
        <v>419</v>
      </c>
      <c r="D266" s="135" t="s">
        <v>138</v>
      </c>
      <c r="E266" s="136" t="s">
        <v>420</v>
      </c>
      <c r="F266" s="137" t="s">
        <v>421</v>
      </c>
      <c r="G266" s="138" t="s">
        <v>148</v>
      </c>
      <c r="H266" s="139">
        <v>23.4</v>
      </c>
      <c r="I266" s="140"/>
      <c r="J266" s="141">
        <f>ROUND(I266*H266,2)</f>
        <v>0</v>
      </c>
      <c r="K266" s="137" t="s">
        <v>1</v>
      </c>
      <c r="L266" s="30"/>
      <c r="M266" s="142" t="s">
        <v>1</v>
      </c>
      <c r="N266" s="143" t="s">
        <v>39</v>
      </c>
      <c r="P266" s="144">
        <f>O266*H266</f>
        <v>0</v>
      </c>
      <c r="Q266" s="144">
        <v>0</v>
      </c>
      <c r="R266" s="144">
        <f>Q266*H266</f>
        <v>0</v>
      </c>
      <c r="S266" s="144">
        <v>0</v>
      </c>
      <c r="T266" s="145">
        <f>S266*H266</f>
        <v>0</v>
      </c>
      <c r="AR266" s="146" t="s">
        <v>215</v>
      </c>
      <c r="AT266" s="146" t="s">
        <v>138</v>
      </c>
      <c r="AU266" s="146" t="s">
        <v>84</v>
      </c>
      <c r="AY266" s="15" t="s">
        <v>135</v>
      </c>
      <c r="BE266" s="147">
        <f>IF(N266="základní",J266,0)</f>
        <v>0</v>
      </c>
      <c r="BF266" s="147">
        <f>IF(N266="snížená",J266,0)</f>
        <v>0</v>
      </c>
      <c r="BG266" s="147">
        <f>IF(N266="zákl. přenesená",J266,0)</f>
        <v>0</v>
      </c>
      <c r="BH266" s="147">
        <f>IF(N266="sníž. přenesená",J266,0)</f>
        <v>0</v>
      </c>
      <c r="BI266" s="147">
        <f>IF(N266="nulová",J266,0)</f>
        <v>0</v>
      </c>
      <c r="BJ266" s="15" t="s">
        <v>84</v>
      </c>
      <c r="BK266" s="147">
        <f>ROUND(I266*H266,2)</f>
        <v>0</v>
      </c>
      <c r="BL266" s="15" t="s">
        <v>215</v>
      </c>
      <c r="BM266" s="146" t="s">
        <v>422</v>
      </c>
    </row>
    <row r="267" spans="2:51" s="12" customFormat="1" ht="11.25">
      <c r="B267" s="148"/>
      <c r="D267" s="149" t="s">
        <v>144</v>
      </c>
      <c r="E267" s="150" t="s">
        <v>1</v>
      </c>
      <c r="F267" s="151" t="s">
        <v>423</v>
      </c>
      <c r="H267" s="152">
        <v>23.4</v>
      </c>
      <c r="I267" s="153"/>
      <c r="L267" s="148"/>
      <c r="M267" s="154"/>
      <c r="T267" s="155"/>
      <c r="AT267" s="150" t="s">
        <v>144</v>
      </c>
      <c r="AU267" s="150" t="s">
        <v>84</v>
      </c>
      <c r="AV267" s="12" t="s">
        <v>84</v>
      </c>
      <c r="AW267" s="12" t="s">
        <v>30</v>
      </c>
      <c r="AX267" s="12" t="s">
        <v>79</v>
      </c>
      <c r="AY267" s="150" t="s">
        <v>135</v>
      </c>
    </row>
    <row r="268" spans="2:65" s="1" customFormat="1" ht="16.5" customHeight="1">
      <c r="B268" s="134"/>
      <c r="C268" s="135" t="s">
        <v>424</v>
      </c>
      <c r="D268" s="135" t="s">
        <v>138</v>
      </c>
      <c r="E268" s="136" t="s">
        <v>425</v>
      </c>
      <c r="F268" s="137" t="s">
        <v>426</v>
      </c>
      <c r="G268" s="138" t="s">
        <v>148</v>
      </c>
      <c r="H268" s="139">
        <v>36.1</v>
      </c>
      <c r="I268" s="140"/>
      <c r="J268" s="141">
        <f>ROUND(I268*H268,2)</f>
        <v>0</v>
      </c>
      <c r="K268" s="137" t="s">
        <v>161</v>
      </c>
      <c r="L268" s="30"/>
      <c r="M268" s="142" t="s">
        <v>1</v>
      </c>
      <c r="N268" s="143" t="s">
        <v>39</v>
      </c>
      <c r="P268" s="144">
        <f>O268*H268</f>
        <v>0</v>
      </c>
      <c r="Q268" s="144">
        <v>0</v>
      </c>
      <c r="R268" s="144">
        <f>Q268*H268</f>
        <v>0</v>
      </c>
      <c r="S268" s="144">
        <v>0</v>
      </c>
      <c r="T268" s="145">
        <f>S268*H268</f>
        <v>0</v>
      </c>
      <c r="AR268" s="146" t="s">
        <v>215</v>
      </c>
      <c r="AT268" s="146" t="s">
        <v>138</v>
      </c>
      <c r="AU268" s="146" t="s">
        <v>84</v>
      </c>
      <c r="AY268" s="15" t="s">
        <v>135</v>
      </c>
      <c r="BE268" s="147">
        <f>IF(N268="základní",J268,0)</f>
        <v>0</v>
      </c>
      <c r="BF268" s="147">
        <f>IF(N268="snížená",J268,0)</f>
        <v>0</v>
      </c>
      <c r="BG268" s="147">
        <f>IF(N268="zákl. přenesená",J268,0)</f>
        <v>0</v>
      </c>
      <c r="BH268" s="147">
        <f>IF(N268="sníž. přenesená",J268,0)</f>
        <v>0</v>
      </c>
      <c r="BI268" s="147">
        <f>IF(N268="nulová",J268,0)</f>
        <v>0</v>
      </c>
      <c r="BJ268" s="15" t="s">
        <v>84</v>
      </c>
      <c r="BK268" s="147">
        <f>ROUND(I268*H268,2)</f>
        <v>0</v>
      </c>
      <c r="BL268" s="15" t="s">
        <v>215</v>
      </c>
      <c r="BM268" s="146" t="s">
        <v>427</v>
      </c>
    </row>
    <row r="269" spans="2:65" s="1" customFormat="1" ht="16.5" customHeight="1">
      <c r="B269" s="134"/>
      <c r="C269" s="135" t="s">
        <v>428</v>
      </c>
      <c r="D269" s="135" t="s">
        <v>138</v>
      </c>
      <c r="E269" s="136" t="s">
        <v>429</v>
      </c>
      <c r="F269" s="137" t="s">
        <v>430</v>
      </c>
      <c r="G269" s="138" t="s">
        <v>148</v>
      </c>
      <c r="H269" s="139">
        <v>45.6</v>
      </c>
      <c r="I269" s="140"/>
      <c r="J269" s="141">
        <f>ROUND(I269*H269,2)</f>
        <v>0</v>
      </c>
      <c r="K269" s="137" t="s">
        <v>161</v>
      </c>
      <c r="L269" s="30"/>
      <c r="M269" s="142" t="s">
        <v>1</v>
      </c>
      <c r="N269" s="143" t="s">
        <v>39</v>
      </c>
      <c r="P269" s="144">
        <f>O269*H269</f>
        <v>0</v>
      </c>
      <c r="Q269" s="144">
        <v>0</v>
      </c>
      <c r="R269" s="144">
        <f>Q269*H269</f>
        <v>0</v>
      </c>
      <c r="S269" s="144">
        <v>0</v>
      </c>
      <c r="T269" s="145">
        <f>S269*H269</f>
        <v>0</v>
      </c>
      <c r="AR269" s="146" t="s">
        <v>215</v>
      </c>
      <c r="AT269" s="146" t="s">
        <v>138</v>
      </c>
      <c r="AU269" s="146" t="s">
        <v>84</v>
      </c>
      <c r="AY269" s="15" t="s">
        <v>135</v>
      </c>
      <c r="BE269" s="147">
        <f>IF(N269="základní",J269,0)</f>
        <v>0</v>
      </c>
      <c r="BF269" s="147">
        <f>IF(N269="snížená",J269,0)</f>
        <v>0</v>
      </c>
      <c r="BG269" s="147">
        <f>IF(N269="zákl. přenesená",J269,0)</f>
        <v>0</v>
      </c>
      <c r="BH269" s="147">
        <f>IF(N269="sníž. přenesená",J269,0)</f>
        <v>0</v>
      </c>
      <c r="BI269" s="147">
        <f>IF(N269="nulová",J269,0)</f>
        <v>0</v>
      </c>
      <c r="BJ269" s="15" t="s">
        <v>84</v>
      </c>
      <c r="BK269" s="147">
        <f>ROUND(I269*H269,2)</f>
        <v>0</v>
      </c>
      <c r="BL269" s="15" t="s">
        <v>215</v>
      </c>
      <c r="BM269" s="146" t="s">
        <v>431</v>
      </c>
    </row>
    <row r="270" spans="2:65" s="1" customFormat="1" ht="24.2" customHeight="1">
      <c r="B270" s="134"/>
      <c r="C270" s="135" t="s">
        <v>432</v>
      </c>
      <c r="D270" s="135" t="s">
        <v>138</v>
      </c>
      <c r="E270" s="136" t="s">
        <v>433</v>
      </c>
      <c r="F270" s="137" t="s">
        <v>434</v>
      </c>
      <c r="G270" s="138" t="s">
        <v>155</v>
      </c>
      <c r="H270" s="139">
        <v>6</v>
      </c>
      <c r="I270" s="140"/>
      <c r="J270" s="141">
        <f>ROUND(I270*H270,2)</f>
        <v>0</v>
      </c>
      <c r="K270" s="137" t="s">
        <v>161</v>
      </c>
      <c r="L270" s="30"/>
      <c r="M270" s="142" t="s">
        <v>1</v>
      </c>
      <c r="N270" s="143" t="s">
        <v>39</v>
      </c>
      <c r="P270" s="144">
        <f>O270*H270</f>
        <v>0</v>
      </c>
      <c r="Q270" s="144">
        <v>0.00312</v>
      </c>
      <c r="R270" s="144">
        <f>Q270*H270</f>
        <v>0.01872</v>
      </c>
      <c r="S270" s="144">
        <v>0</v>
      </c>
      <c r="T270" s="145">
        <f>S270*H270</f>
        <v>0</v>
      </c>
      <c r="AR270" s="146" t="s">
        <v>215</v>
      </c>
      <c r="AT270" s="146" t="s">
        <v>138</v>
      </c>
      <c r="AU270" s="146" t="s">
        <v>84</v>
      </c>
      <c r="AY270" s="15" t="s">
        <v>135</v>
      </c>
      <c r="BE270" s="147">
        <f>IF(N270="základní",J270,0)</f>
        <v>0</v>
      </c>
      <c r="BF270" s="147">
        <f>IF(N270="snížená",J270,0)</f>
        <v>0</v>
      </c>
      <c r="BG270" s="147">
        <f>IF(N270="zákl. přenesená",J270,0)</f>
        <v>0</v>
      </c>
      <c r="BH270" s="147">
        <f>IF(N270="sníž. přenesená",J270,0)</f>
        <v>0</v>
      </c>
      <c r="BI270" s="147">
        <f>IF(N270="nulová",J270,0)</f>
        <v>0</v>
      </c>
      <c r="BJ270" s="15" t="s">
        <v>84</v>
      </c>
      <c r="BK270" s="147">
        <f>ROUND(I270*H270,2)</f>
        <v>0</v>
      </c>
      <c r="BL270" s="15" t="s">
        <v>215</v>
      </c>
      <c r="BM270" s="146" t="s">
        <v>435</v>
      </c>
    </row>
    <row r="271" spans="2:65" s="1" customFormat="1" ht="24.2" customHeight="1">
      <c r="B271" s="134"/>
      <c r="C271" s="135" t="s">
        <v>436</v>
      </c>
      <c r="D271" s="135" t="s">
        <v>138</v>
      </c>
      <c r="E271" s="136" t="s">
        <v>437</v>
      </c>
      <c r="F271" s="137" t="s">
        <v>438</v>
      </c>
      <c r="G271" s="138" t="s">
        <v>300</v>
      </c>
      <c r="H271" s="139">
        <v>0.075</v>
      </c>
      <c r="I271" s="140"/>
      <c r="J271" s="141">
        <f>ROUND(I271*H271,2)</f>
        <v>0</v>
      </c>
      <c r="K271" s="137" t="s">
        <v>161</v>
      </c>
      <c r="L271" s="30"/>
      <c r="M271" s="142" t="s">
        <v>1</v>
      </c>
      <c r="N271" s="143" t="s">
        <v>39</v>
      </c>
      <c r="P271" s="144">
        <f>O271*H271</f>
        <v>0</v>
      </c>
      <c r="Q271" s="144">
        <v>0</v>
      </c>
      <c r="R271" s="144">
        <f>Q271*H271</f>
        <v>0</v>
      </c>
      <c r="S271" s="144">
        <v>0</v>
      </c>
      <c r="T271" s="145">
        <f>S271*H271</f>
        <v>0</v>
      </c>
      <c r="AR271" s="146" t="s">
        <v>215</v>
      </c>
      <c r="AT271" s="146" t="s">
        <v>138</v>
      </c>
      <c r="AU271" s="146" t="s">
        <v>84</v>
      </c>
      <c r="AY271" s="15" t="s">
        <v>135</v>
      </c>
      <c r="BE271" s="147">
        <f>IF(N271="základní",J271,0)</f>
        <v>0</v>
      </c>
      <c r="BF271" s="147">
        <f>IF(N271="snížená",J271,0)</f>
        <v>0</v>
      </c>
      <c r="BG271" s="147">
        <f>IF(N271="zákl. přenesená",J271,0)</f>
        <v>0</v>
      </c>
      <c r="BH271" s="147">
        <f>IF(N271="sníž. přenesená",J271,0)</f>
        <v>0</v>
      </c>
      <c r="BI271" s="147">
        <f>IF(N271="nulová",J271,0)</f>
        <v>0</v>
      </c>
      <c r="BJ271" s="15" t="s">
        <v>84</v>
      </c>
      <c r="BK271" s="147">
        <f>ROUND(I271*H271,2)</f>
        <v>0</v>
      </c>
      <c r="BL271" s="15" t="s">
        <v>215</v>
      </c>
      <c r="BM271" s="146" t="s">
        <v>439</v>
      </c>
    </row>
    <row r="272" spans="2:65" s="1" customFormat="1" ht="24.2" customHeight="1">
      <c r="B272" s="134"/>
      <c r="C272" s="135" t="s">
        <v>440</v>
      </c>
      <c r="D272" s="135" t="s">
        <v>138</v>
      </c>
      <c r="E272" s="136" t="s">
        <v>441</v>
      </c>
      <c r="F272" s="137" t="s">
        <v>442</v>
      </c>
      <c r="G272" s="138" t="s">
        <v>300</v>
      </c>
      <c r="H272" s="139">
        <v>0.075</v>
      </c>
      <c r="I272" s="140"/>
      <c r="J272" s="141">
        <f>ROUND(I272*H272,2)</f>
        <v>0</v>
      </c>
      <c r="K272" s="137" t="s">
        <v>161</v>
      </c>
      <c r="L272" s="30"/>
      <c r="M272" s="142" t="s">
        <v>1</v>
      </c>
      <c r="N272" s="143" t="s">
        <v>39</v>
      </c>
      <c r="P272" s="144">
        <f>O272*H272</f>
        <v>0</v>
      </c>
      <c r="Q272" s="144">
        <v>0</v>
      </c>
      <c r="R272" s="144">
        <f>Q272*H272</f>
        <v>0</v>
      </c>
      <c r="S272" s="144">
        <v>0</v>
      </c>
      <c r="T272" s="145">
        <f>S272*H272</f>
        <v>0</v>
      </c>
      <c r="AR272" s="146" t="s">
        <v>215</v>
      </c>
      <c r="AT272" s="146" t="s">
        <v>138</v>
      </c>
      <c r="AU272" s="146" t="s">
        <v>84</v>
      </c>
      <c r="AY272" s="15" t="s">
        <v>135</v>
      </c>
      <c r="BE272" s="147">
        <f>IF(N272="základní",J272,0)</f>
        <v>0</v>
      </c>
      <c r="BF272" s="147">
        <f>IF(N272="snížená",J272,0)</f>
        <v>0</v>
      </c>
      <c r="BG272" s="147">
        <f>IF(N272="zákl. přenesená",J272,0)</f>
        <v>0</v>
      </c>
      <c r="BH272" s="147">
        <f>IF(N272="sníž. přenesená",J272,0)</f>
        <v>0</v>
      </c>
      <c r="BI272" s="147">
        <f>IF(N272="nulová",J272,0)</f>
        <v>0</v>
      </c>
      <c r="BJ272" s="15" t="s">
        <v>84</v>
      </c>
      <c r="BK272" s="147">
        <f>ROUND(I272*H272,2)</f>
        <v>0</v>
      </c>
      <c r="BL272" s="15" t="s">
        <v>215</v>
      </c>
      <c r="BM272" s="146" t="s">
        <v>443</v>
      </c>
    </row>
    <row r="273" spans="2:63" s="11" customFormat="1" ht="22.9" customHeight="1">
      <c r="B273" s="122"/>
      <c r="D273" s="123" t="s">
        <v>72</v>
      </c>
      <c r="E273" s="132" t="s">
        <v>444</v>
      </c>
      <c r="F273" s="132" t="s">
        <v>445</v>
      </c>
      <c r="I273" s="125"/>
      <c r="J273" s="133">
        <f>BK273</f>
        <v>0</v>
      </c>
      <c r="L273" s="122"/>
      <c r="M273" s="127"/>
      <c r="P273" s="128">
        <f>SUM(P274:P277)</f>
        <v>0</v>
      </c>
      <c r="R273" s="128">
        <f>SUM(R274:R277)</f>
        <v>0.0031359999999999995</v>
      </c>
      <c r="T273" s="129">
        <f>SUM(T274:T277)</f>
        <v>0</v>
      </c>
      <c r="AR273" s="123" t="s">
        <v>84</v>
      </c>
      <c r="AT273" s="130" t="s">
        <v>72</v>
      </c>
      <c r="AU273" s="130" t="s">
        <v>79</v>
      </c>
      <c r="AY273" s="123" t="s">
        <v>135</v>
      </c>
      <c r="BK273" s="131">
        <f>SUM(BK274:BK277)</f>
        <v>0</v>
      </c>
    </row>
    <row r="274" spans="2:65" s="1" customFormat="1" ht="16.5" customHeight="1">
      <c r="B274" s="134"/>
      <c r="C274" s="135" t="s">
        <v>446</v>
      </c>
      <c r="D274" s="135" t="s">
        <v>138</v>
      </c>
      <c r="E274" s="136" t="s">
        <v>447</v>
      </c>
      <c r="F274" s="137" t="s">
        <v>448</v>
      </c>
      <c r="G274" s="138" t="s">
        <v>141</v>
      </c>
      <c r="H274" s="139">
        <v>22.4</v>
      </c>
      <c r="I274" s="140"/>
      <c r="J274" s="141">
        <f>ROUND(I274*H274,2)</f>
        <v>0</v>
      </c>
      <c r="K274" s="137" t="s">
        <v>161</v>
      </c>
      <c r="L274" s="30"/>
      <c r="M274" s="142" t="s">
        <v>1</v>
      </c>
      <c r="N274" s="143" t="s">
        <v>39</v>
      </c>
      <c r="P274" s="144">
        <f>O274*H274</f>
        <v>0</v>
      </c>
      <c r="Q274" s="144">
        <v>0.00014</v>
      </c>
      <c r="R274" s="144">
        <f>Q274*H274</f>
        <v>0.0031359999999999995</v>
      </c>
      <c r="S274" s="144">
        <v>0</v>
      </c>
      <c r="T274" s="145">
        <f>S274*H274</f>
        <v>0</v>
      </c>
      <c r="AR274" s="146" t="s">
        <v>215</v>
      </c>
      <c r="AT274" s="146" t="s">
        <v>138</v>
      </c>
      <c r="AU274" s="146" t="s">
        <v>84</v>
      </c>
      <c r="AY274" s="15" t="s">
        <v>135</v>
      </c>
      <c r="BE274" s="147">
        <f>IF(N274="základní",J274,0)</f>
        <v>0</v>
      </c>
      <c r="BF274" s="147">
        <f>IF(N274="snížená",J274,0)</f>
        <v>0</v>
      </c>
      <c r="BG274" s="147">
        <f>IF(N274="zákl. přenesená",J274,0)</f>
        <v>0</v>
      </c>
      <c r="BH274" s="147">
        <f>IF(N274="sníž. přenesená",J274,0)</f>
        <v>0</v>
      </c>
      <c r="BI274" s="147">
        <f>IF(N274="nulová",J274,0)</f>
        <v>0</v>
      </c>
      <c r="BJ274" s="15" t="s">
        <v>84</v>
      </c>
      <c r="BK274" s="147">
        <f>ROUND(I274*H274,2)</f>
        <v>0</v>
      </c>
      <c r="BL274" s="15" t="s">
        <v>215</v>
      </c>
      <c r="BM274" s="146" t="s">
        <v>449</v>
      </c>
    </row>
    <row r="275" spans="2:51" s="12" customFormat="1" ht="11.25">
      <c r="B275" s="148"/>
      <c r="D275" s="149" t="s">
        <v>144</v>
      </c>
      <c r="E275" s="150" t="s">
        <v>1</v>
      </c>
      <c r="F275" s="151" t="s">
        <v>450</v>
      </c>
      <c r="H275" s="152">
        <v>22.4</v>
      </c>
      <c r="I275" s="153"/>
      <c r="L275" s="148"/>
      <c r="M275" s="154"/>
      <c r="T275" s="155"/>
      <c r="AT275" s="150" t="s">
        <v>144</v>
      </c>
      <c r="AU275" s="150" t="s">
        <v>84</v>
      </c>
      <c r="AV275" s="12" t="s">
        <v>84</v>
      </c>
      <c r="AW275" s="12" t="s">
        <v>30</v>
      </c>
      <c r="AX275" s="12" t="s">
        <v>79</v>
      </c>
      <c r="AY275" s="150" t="s">
        <v>135</v>
      </c>
    </row>
    <row r="276" spans="2:65" s="1" customFormat="1" ht="24.2" customHeight="1">
      <c r="B276" s="134"/>
      <c r="C276" s="135" t="s">
        <v>451</v>
      </c>
      <c r="D276" s="135" t="s">
        <v>138</v>
      </c>
      <c r="E276" s="136" t="s">
        <v>452</v>
      </c>
      <c r="F276" s="137" t="s">
        <v>453</v>
      </c>
      <c r="G276" s="138" t="s">
        <v>300</v>
      </c>
      <c r="H276" s="139">
        <v>0.003</v>
      </c>
      <c r="I276" s="140"/>
      <c r="J276" s="141">
        <f>ROUND(I276*H276,2)</f>
        <v>0</v>
      </c>
      <c r="K276" s="137" t="s">
        <v>161</v>
      </c>
      <c r="L276" s="30"/>
      <c r="M276" s="142" t="s">
        <v>1</v>
      </c>
      <c r="N276" s="143" t="s">
        <v>39</v>
      </c>
      <c r="P276" s="144">
        <f>O276*H276</f>
        <v>0</v>
      </c>
      <c r="Q276" s="144">
        <v>0</v>
      </c>
      <c r="R276" s="144">
        <f>Q276*H276</f>
        <v>0</v>
      </c>
      <c r="S276" s="144">
        <v>0</v>
      </c>
      <c r="T276" s="145">
        <f>S276*H276</f>
        <v>0</v>
      </c>
      <c r="AR276" s="146" t="s">
        <v>215</v>
      </c>
      <c r="AT276" s="146" t="s">
        <v>138</v>
      </c>
      <c r="AU276" s="146" t="s">
        <v>84</v>
      </c>
      <c r="AY276" s="15" t="s">
        <v>135</v>
      </c>
      <c r="BE276" s="147">
        <f>IF(N276="základní",J276,0)</f>
        <v>0</v>
      </c>
      <c r="BF276" s="147">
        <f>IF(N276="snížená",J276,0)</f>
        <v>0</v>
      </c>
      <c r="BG276" s="147">
        <f>IF(N276="zákl. přenesená",J276,0)</f>
        <v>0</v>
      </c>
      <c r="BH276" s="147">
        <f>IF(N276="sníž. přenesená",J276,0)</f>
        <v>0</v>
      </c>
      <c r="BI276" s="147">
        <f>IF(N276="nulová",J276,0)</f>
        <v>0</v>
      </c>
      <c r="BJ276" s="15" t="s">
        <v>84</v>
      </c>
      <c r="BK276" s="147">
        <f>ROUND(I276*H276,2)</f>
        <v>0</v>
      </c>
      <c r="BL276" s="15" t="s">
        <v>215</v>
      </c>
      <c r="BM276" s="146" t="s">
        <v>454</v>
      </c>
    </row>
    <row r="277" spans="2:65" s="1" customFormat="1" ht="24.2" customHeight="1">
      <c r="B277" s="134"/>
      <c r="C277" s="135" t="s">
        <v>455</v>
      </c>
      <c r="D277" s="135" t="s">
        <v>138</v>
      </c>
      <c r="E277" s="136" t="s">
        <v>456</v>
      </c>
      <c r="F277" s="137" t="s">
        <v>457</v>
      </c>
      <c r="G277" s="138" t="s">
        <v>300</v>
      </c>
      <c r="H277" s="139">
        <v>0.003</v>
      </c>
      <c r="I277" s="140"/>
      <c r="J277" s="141">
        <f>ROUND(I277*H277,2)</f>
        <v>0</v>
      </c>
      <c r="K277" s="137" t="s">
        <v>161</v>
      </c>
      <c r="L277" s="30"/>
      <c r="M277" s="142" t="s">
        <v>1</v>
      </c>
      <c r="N277" s="143" t="s">
        <v>39</v>
      </c>
      <c r="P277" s="144">
        <f>O277*H277</f>
        <v>0</v>
      </c>
      <c r="Q277" s="144">
        <v>0</v>
      </c>
      <c r="R277" s="144">
        <f>Q277*H277</f>
        <v>0</v>
      </c>
      <c r="S277" s="144">
        <v>0</v>
      </c>
      <c r="T277" s="145">
        <f>S277*H277</f>
        <v>0</v>
      </c>
      <c r="AR277" s="146" t="s">
        <v>215</v>
      </c>
      <c r="AT277" s="146" t="s">
        <v>138</v>
      </c>
      <c r="AU277" s="146" t="s">
        <v>84</v>
      </c>
      <c r="AY277" s="15" t="s">
        <v>135</v>
      </c>
      <c r="BE277" s="147">
        <f>IF(N277="základní",J277,0)</f>
        <v>0</v>
      </c>
      <c r="BF277" s="147">
        <f>IF(N277="snížená",J277,0)</f>
        <v>0</v>
      </c>
      <c r="BG277" s="147">
        <f>IF(N277="zákl. přenesená",J277,0)</f>
        <v>0</v>
      </c>
      <c r="BH277" s="147">
        <f>IF(N277="sníž. přenesená",J277,0)</f>
        <v>0</v>
      </c>
      <c r="BI277" s="147">
        <f>IF(N277="nulová",J277,0)</f>
        <v>0</v>
      </c>
      <c r="BJ277" s="15" t="s">
        <v>84</v>
      </c>
      <c r="BK277" s="147">
        <f>ROUND(I277*H277,2)</f>
        <v>0</v>
      </c>
      <c r="BL277" s="15" t="s">
        <v>215</v>
      </c>
      <c r="BM277" s="146" t="s">
        <v>458</v>
      </c>
    </row>
    <row r="278" spans="2:63" s="11" customFormat="1" ht="22.9" customHeight="1">
      <c r="B278" s="122"/>
      <c r="D278" s="123" t="s">
        <v>72</v>
      </c>
      <c r="E278" s="132" t="s">
        <v>459</v>
      </c>
      <c r="F278" s="132" t="s">
        <v>460</v>
      </c>
      <c r="I278" s="125"/>
      <c r="J278" s="133">
        <f>BK278</f>
        <v>0</v>
      </c>
      <c r="L278" s="122"/>
      <c r="M278" s="127"/>
      <c r="P278" s="128">
        <f>P279</f>
        <v>0</v>
      </c>
      <c r="R278" s="128">
        <f>R279</f>
        <v>0</v>
      </c>
      <c r="T278" s="129">
        <f>T279</f>
        <v>0</v>
      </c>
      <c r="AR278" s="123" t="s">
        <v>84</v>
      </c>
      <c r="AT278" s="130" t="s">
        <v>72</v>
      </c>
      <c r="AU278" s="130" t="s">
        <v>79</v>
      </c>
      <c r="AY278" s="123" t="s">
        <v>135</v>
      </c>
      <c r="BK278" s="131">
        <f>BK279</f>
        <v>0</v>
      </c>
    </row>
    <row r="279" spans="2:65" s="1" customFormat="1" ht="37.9" customHeight="1">
      <c r="B279" s="134"/>
      <c r="C279" s="135" t="s">
        <v>461</v>
      </c>
      <c r="D279" s="135" t="s">
        <v>138</v>
      </c>
      <c r="E279" s="136" t="s">
        <v>462</v>
      </c>
      <c r="F279" s="137" t="s">
        <v>463</v>
      </c>
      <c r="G279" s="138" t="s">
        <v>155</v>
      </c>
      <c r="H279" s="139">
        <v>1</v>
      </c>
      <c r="I279" s="140"/>
      <c r="J279" s="141">
        <f>ROUND(I279*H279,2)</f>
        <v>0</v>
      </c>
      <c r="K279" s="137" t="s">
        <v>1</v>
      </c>
      <c r="L279" s="30"/>
      <c r="M279" s="142" t="s">
        <v>1</v>
      </c>
      <c r="N279" s="143" t="s">
        <v>39</v>
      </c>
      <c r="P279" s="144">
        <f>O279*H279</f>
        <v>0</v>
      </c>
      <c r="Q279" s="144">
        <v>0</v>
      </c>
      <c r="R279" s="144">
        <f>Q279*H279</f>
        <v>0</v>
      </c>
      <c r="S279" s="144">
        <v>0</v>
      </c>
      <c r="T279" s="145">
        <f>S279*H279</f>
        <v>0</v>
      </c>
      <c r="AR279" s="146" t="s">
        <v>215</v>
      </c>
      <c r="AT279" s="146" t="s">
        <v>138</v>
      </c>
      <c r="AU279" s="146" t="s">
        <v>84</v>
      </c>
      <c r="AY279" s="15" t="s">
        <v>135</v>
      </c>
      <c r="BE279" s="147">
        <f>IF(N279="základní",J279,0)</f>
        <v>0</v>
      </c>
      <c r="BF279" s="147">
        <f>IF(N279="snížená",J279,0)</f>
        <v>0</v>
      </c>
      <c r="BG279" s="147">
        <f>IF(N279="zákl. přenesená",J279,0)</f>
        <v>0</v>
      </c>
      <c r="BH279" s="147">
        <f>IF(N279="sníž. přenesená",J279,0)</f>
        <v>0</v>
      </c>
      <c r="BI279" s="147">
        <f>IF(N279="nulová",J279,0)</f>
        <v>0</v>
      </c>
      <c r="BJ279" s="15" t="s">
        <v>84</v>
      </c>
      <c r="BK279" s="147">
        <f>ROUND(I279*H279,2)</f>
        <v>0</v>
      </c>
      <c r="BL279" s="15" t="s">
        <v>215</v>
      </c>
      <c r="BM279" s="146" t="s">
        <v>464</v>
      </c>
    </row>
    <row r="280" spans="2:63" s="11" customFormat="1" ht="22.9" customHeight="1">
      <c r="B280" s="122"/>
      <c r="D280" s="123" t="s">
        <v>72</v>
      </c>
      <c r="E280" s="132" t="s">
        <v>465</v>
      </c>
      <c r="F280" s="132" t="s">
        <v>466</v>
      </c>
      <c r="I280" s="125"/>
      <c r="J280" s="133">
        <f>BK280</f>
        <v>0</v>
      </c>
      <c r="L280" s="122"/>
      <c r="M280" s="127"/>
      <c r="P280" s="128">
        <f>SUM(P281:P289)</f>
        <v>0</v>
      </c>
      <c r="R280" s="128">
        <f>SUM(R281:R289)</f>
        <v>0.505384</v>
      </c>
      <c r="T280" s="129">
        <f>SUM(T281:T289)</f>
        <v>0.1024</v>
      </c>
      <c r="AR280" s="123" t="s">
        <v>84</v>
      </c>
      <c r="AT280" s="130" t="s">
        <v>72</v>
      </c>
      <c r="AU280" s="130" t="s">
        <v>79</v>
      </c>
      <c r="AY280" s="123" t="s">
        <v>135</v>
      </c>
      <c r="BK280" s="131">
        <f>SUM(BK281:BK289)</f>
        <v>0</v>
      </c>
    </row>
    <row r="281" spans="2:65" s="1" customFormat="1" ht="24.2" customHeight="1">
      <c r="B281" s="134"/>
      <c r="C281" s="163" t="s">
        <v>467</v>
      </c>
      <c r="D281" s="163" t="s">
        <v>333</v>
      </c>
      <c r="E281" s="164" t="s">
        <v>468</v>
      </c>
      <c r="F281" s="165" t="s">
        <v>469</v>
      </c>
      <c r="G281" s="166" t="s">
        <v>300</v>
      </c>
      <c r="H281" s="167">
        <v>0.054</v>
      </c>
      <c r="I281" s="168"/>
      <c r="J281" s="169">
        <f>ROUND(I281*H281,2)</f>
        <v>0</v>
      </c>
      <c r="K281" s="165" t="s">
        <v>161</v>
      </c>
      <c r="L281" s="170"/>
      <c r="M281" s="171" t="s">
        <v>1</v>
      </c>
      <c r="N281" s="172" t="s">
        <v>39</v>
      </c>
      <c r="P281" s="144">
        <f>O281*H281</f>
        <v>0</v>
      </c>
      <c r="Q281" s="144">
        <v>1</v>
      </c>
      <c r="R281" s="144">
        <f>Q281*H281</f>
        <v>0.054</v>
      </c>
      <c r="S281" s="144">
        <v>0</v>
      </c>
      <c r="T281" s="145">
        <f>S281*H281</f>
        <v>0</v>
      </c>
      <c r="AR281" s="146" t="s">
        <v>308</v>
      </c>
      <c r="AT281" s="146" t="s">
        <v>333</v>
      </c>
      <c r="AU281" s="146" t="s">
        <v>84</v>
      </c>
      <c r="AY281" s="15" t="s">
        <v>135</v>
      </c>
      <c r="BE281" s="147">
        <f>IF(N281="základní",J281,0)</f>
        <v>0</v>
      </c>
      <c r="BF281" s="147">
        <f>IF(N281="snížená",J281,0)</f>
        <v>0</v>
      </c>
      <c r="BG281" s="147">
        <f>IF(N281="zákl. přenesená",J281,0)</f>
        <v>0</v>
      </c>
      <c r="BH281" s="147">
        <f>IF(N281="sníž. přenesená",J281,0)</f>
        <v>0</v>
      </c>
      <c r="BI281" s="147">
        <f>IF(N281="nulová",J281,0)</f>
        <v>0</v>
      </c>
      <c r="BJ281" s="15" t="s">
        <v>84</v>
      </c>
      <c r="BK281" s="147">
        <f>ROUND(I281*H281,2)</f>
        <v>0</v>
      </c>
      <c r="BL281" s="15" t="s">
        <v>215</v>
      </c>
      <c r="BM281" s="146" t="s">
        <v>470</v>
      </c>
    </row>
    <row r="282" spans="2:51" s="12" customFormat="1" ht="11.25">
      <c r="B282" s="148"/>
      <c r="D282" s="149" t="s">
        <v>144</v>
      </c>
      <c r="E282" s="150" t="s">
        <v>1</v>
      </c>
      <c r="F282" s="151" t="s">
        <v>471</v>
      </c>
      <c r="H282" s="152">
        <v>0.054</v>
      </c>
      <c r="I282" s="153"/>
      <c r="L282" s="148"/>
      <c r="M282" s="154"/>
      <c r="T282" s="155"/>
      <c r="AT282" s="150" t="s">
        <v>144</v>
      </c>
      <c r="AU282" s="150" t="s">
        <v>84</v>
      </c>
      <c r="AV282" s="12" t="s">
        <v>84</v>
      </c>
      <c r="AW282" s="12" t="s">
        <v>30</v>
      </c>
      <c r="AX282" s="12" t="s">
        <v>79</v>
      </c>
      <c r="AY282" s="150" t="s">
        <v>135</v>
      </c>
    </row>
    <row r="283" spans="2:65" s="1" customFormat="1" ht="24.2" customHeight="1">
      <c r="B283" s="134"/>
      <c r="C283" s="163" t="s">
        <v>472</v>
      </c>
      <c r="D283" s="163" t="s">
        <v>333</v>
      </c>
      <c r="E283" s="164" t="s">
        <v>473</v>
      </c>
      <c r="F283" s="165" t="s">
        <v>474</v>
      </c>
      <c r="G283" s="166" t="s">
        <v>300</v>
      </c>
      <c r="H283" s="167">
        <v>0.451</v>
      </c>
      <c r="I283" s="168"/>
      <c r="J283" s="169">
        <f>ROUND(I283*H283,2)</f>
        <v>0</v>
      </c>
      <c r="K283" s="165" t="s">
        <v>161</v>
      </c>
      <c r="L283" s="170"/>
      <c r="M283" s="171" t="s">
        <v>1</v>
      </c>
      <c r="N283" s="172" t="s">
        <v>39</v>
      </c>
      <c r="P283" s="144">
        <f>O283*H283</f>
        <v>0</v>
      </c>
      <c r="Q283" s="144">
        <v>1</v>
      </c>
      <c r="R283" s="144">
        <f>Q283*H283</f>
        <v>0.451</v>
      </c>
      <c r="S283" s="144">
        <v>0</v>
      </c>
      <c r="T283" s="145">
        <f>S283*H283</f>
        <v>0</v>
      </c>
      <c r="AR283" s="146" t="s">
        <v>308</v>
      </c>
      <c r="AT283" s="146" t="s">
        <v>333</v>
      </c>
      <c r="AU283" s="146" t="s">
        <v>84</v>
      </c>
      <c r="AY283" s="15" t="s">
        <v>135</v>
      </c>
      <c r="BE283" s="147">
        <f>IF(N283="základní",J283,0)</f>
        <v>0</v>
      </c>
      <c r="BF283" s="147">
        <f>IF(N283="snížená",J283,0)</f>
        <v>0</v>
      </c>
      <c r="BG283" s="147">
        <f>IF(N283="zákl. přenesená",J283,0)</f>
        <v>0</v>
      </c>
      <c r="BH283" s="147">
        <f>IF(N283="sníž. přenesená",J283,0)</f>
        <v>0</v>
      </c>
      <c r="BI283" s="147">
        <f>IF(N283="nulová",J283,0)</f>
        <v>0</v>
      </c>
      <c r="BJ283" s="15" t="s">
        <v>84</v>
      </c>
      <c r="BK283" s="147">
        <f>ROUND(I283*H283,2)</f>
        <v>0</v>
      </c>
      <c r="BL283" s="15" t="s">
        <v>215</v>
      </c>
      <c r="BM283" s="146" t="s">
        <v>475</v>
      </c>
    </row>
    <row r="284" spans="2:51" s="12" customFormat="1" ht="11.25">
      <c r="B284" s="148"/>
      <c r="D284" s="149" t="s">
        <v>144</v>
      </c>
      <c r="E284" s="150" t="s">
        <v>1</v>
      </c>
      <c r="F284" s="151" t="s">
        <v>476</v>
      </c>
      <c r="H284" s="152">
        <v>0.451</v>
      </c>
      <c r="I284" s="153"/>
      <c r="L284" s="148"/>
      <c r="M284" s="154"/>
      <c r="T284" s="155"/>
      <c r="AT284" s="150" t="s">
        <v>144</v>
      </c>
      <c r="AU284" s="150" t="s">
        <v>84</v>
      </c>
      <c r="AV284" s="12" t="s">
        <v>84</v>
      </c>
      <c r="AW284" s="12" t="s">
        <v>30</v>
      </c>
      <c r="AX284" s="12" t="s">
        <v>79</v>
      </c>
      <c r="AY284" s="150" t="s">
        <v>135</v>
      </c>
    </row>
    <row r="285" spans="2:65" s="1" customFormat="1" ht="24.2" customHeight="1">
      <c r="B285" s="134"/>
      <c r="C285" s="135" t="s">
        <v>477</v>
      </c>
      <c r="D285" s="135" t="s">
        <v>138</v>
      </c>
      <c r="E285" s="136" t="s">
        <v>478</v>
      </c>
      <c r="F285" s="137" t="s">
        <v>479</v>
      </c>
      <c r="G285" s="138" t="s">
        <v>148</v>
      </c>
      <c r="H285" s="139">
        <v>6.4</v>
      </c>
      <c r="I285" s="140"/>
      <c r="J285" s="141">
        <f>ROUND(I285*H285,2)</f>
        <v>0</v>
      </c>
      <c r="K285" s="137" t="s">
        <v>161</v>
      </c>
      <c r="L285" s="30"/>
      <c r="M285" s="142" t="s">
        <v>1</v>
      </c>
      <c r="N285" s="143" t="s">
        <v>39</v>
      </c>
      <c r="P285" s="144">
        <f>O285*H285</f>
        <v>0</v>
      </c>
      <c r="Q285" s="144">
        <v>6E-05</v>
      </c>
      <c r="R285" s="144">
        <f>Q285*H285</f>
        <v>0.000384</v>
      </c>
      <c r="S285" s="144">
        <v>0</v>
      </c>
      <c r="T285" s="145">
        <f>S285*H285</f>
        <v>0</v>
      </c>
      <c r="AR285" s="146" t="s">
        <v>215</v>
      </c>
      <c r="AT285" s="146" t="s">
        <v>138</v>
      </c>
      <c r="AU285" s="146" t="s">
        <v>84</v>
      </c>
      <c r="AY285" s="15" t="s">
        <v>135</v>
      </c>
      <c r="BE285" s="147">
        <f>IF(N285="základní",J285,0)</f>
        <v>0</v>
      </c>
      <c r="BF285" s="147">
        <f>IF(N285="snížená",J285,0)</f>
        <v>0</v>
      </c>
      <c r="BG285" s="147">
        <f>IF(N285="zákl. přenesená",J285,0)</f>
        <v>0</v>
      </c>
      <c r="BH285" s="147">
        <f>IF(N285="sníž. přenesená",J285,0)</f>
        <v>0</v>
      </c>
      <c r="BI285" s="147">
        <f>IF(N285="nulová",J285,0)</f>
        <v>0</v>
      </c>
      <c r="BJ285" s="15" t="s">
        <v>84</v>
      </c>
      <c r="BK285" s="147">
        <f>ROUND(I285*H285,2)</f>
        <v>0</v>
      </c>
      <c r="BL285" s="15" t="s">
        <v>215</v>
      </c>
      <c r="BM285" s="146" t="s">
        <v>480</v>
      </c>
    </row>
    <row r="286" spans="2:51" s="12" customFormat="1" ht="11.25">
      <c r="B286" s="148"/>
      <c r="D286" s="149" t="s">
        <v>144</v>
      </c>
      <c r="E286" s="150" t="s">
        <v>1</v>
      </c>
      <c r="F286" s="151" t="s">
        <v>481</v>
      </c>
      <c r="H286" s="152">
        <v>6.4</v>
      </c>
      <c r="I286" s="153"/>
      <c r="L286" s="148"/>
      <c r="M286" s="154"/>
      <c r="T286" s="155"/>
      <c r="AT286" s="150" t="s">
        <v>144</v>
      </c>
      <c r="AU286" s="150" t="s">
        <v>84</v>
      </c>
      <c r="AV286" s="12" t="s">
        <v>84</v>
      </c>
      <c r="AW286" s="12" t="s">
        <v>30</v>
      </c>
      <c r="AX286" s="12" t="s">
        <v>79</v>
      </c>
      <c r="AY286" s="150" t="s">
        <v>135</v>
      </c>
    </row>
    <row r="287" spans="2:65" s="1" customFormat="1" ht="24.2" customHeight="1">
      <c r="B287" s="134"/>
      <c r="C287" s="135" t="s">
        <v>482</v>
      </c>
      <c r="D287" s="135" t="s">
        <v>138</v>
      </c>
      <c r="E287" s="136" t="s">
        <v>483</v>
      </c>
      <c r="F287" s="137" t="s">
        <v>484</v>
      </c>
      <c r="G287" s="138" t="s">
        <v>148</v>
      </c>
      <c r="H287" s="139">
        <v>6.4</v>
      </c>
      <c r="I287" s="140"/>
      <c r="J287" s="141">
        <f>ROUND(I287*H287,2)</f>
        <v>0</v>
      </c>
      <c r="K287" s="137" t="s">
        <v>161</v>
      </c>
      <c r="L287" s="30"/>
      <c r="M287" s="142" t="s">
        <v>1</v>
      </c>
      <c r="N287" s="143" t="s">
        <v>39</v>
      </c>
      <c r="P287" s="144">
        <f>O287*H287</f>
        <v>0</v>
      </c>
      <c r="Q287" s="144">
        <v>0</v>
      </c>
      <c r="R287" s="144">
        <f>Q287*H287</f>
        <v>0</v>
      </c>
      <c r="S287" s="144">
        <v>0.016</v>
      </c>
      <c r="T287" s="145">
        <f>S287*H287</f>
        <v>0.1024</v>
      </c>
      <c r="AR287" s="146" t="s">
        <v>215</v>
      </c>
      <c r="AT287" s="146" t="s">
        <v>138</v>
      </c>
      <c r="AU287" s="146" t="s">
        <v>84</v>
      </c>
      <c r="AY287" s="15" t="s">
        <v>135</v>
      </c>
      <c r="BE287" s="147">
        <f>IF(N287="základní",J287,0)</f>
        <v>0</v>
      </c>
      <c r="BF287" s="147">
        <f>IF(N287="snížená",J287,0)</f>
        <v>0</v>
      </c>
      <c r="BG287" s="147">
        <f>IF(N287="zákl. přenesená",J287,0)</f>
        <v>0</v>
      </c>
      <c r="BH287" s="147">
        <f>IF(N287="sníž. přenesená",J287,0)</f>
        <v>0</v>
      </c>
      <c r="BI287" s="147">
        <f>IF(N287="nulová",J287,0)</f>
        <v>0</v>
      </c>
      <c r="BJ287" s="15" t="s">
        <v>84</v>
      </c>
      <c r="BK287" s="147">
        <f>ROUND(I287*H287,2)</f>
        <v>0</v>
      </c>
      <c r="BL287" s="15" t="s">
        <v>215</v>
      </c>
      <c r="BM287" s="146" t="s">
        <v>485</v>
      </c>
    </row>
    <row r="288" spans="2:65" s="1" customFormat="1" ht="24.2" customHeight="1">
      <c r="B288" s="134"/>
      <c r="C288" s="135" t="s">
        <v>486</v>
      </c>
      <c r="D288" s="135" t="s">
        <v>138</v>
      </c>
      <c r="E288" s="136" t="s">
        <v>487</v>
      </c>
      <c r="F288" s="137" t="s">
        <v>488</v>
      </c>
      <c r="G288" s="138" t="s">
        <v>300</v>
      </c>
      <c r="H288" s="139">
        <v>0.505</v>
      </c>
      <c r="I288" s="140"/>
      <c r="J288" s="141">
        <f>ROUND(I288*H288,2)</f>
        <v>0</v>
      </c>
      <c r="K288" s="137" t="s">
        <v>161</v>
      </c>
      <c r="L288" s="30"/>
      <c r="M288" s="142" t="s">
        <v>1</v>
      </c>
      <c r="N288" s="143" t="s">
        <v>39</v>
      </c>
      <c r="P288" s="144">
        <f>O288*H288</f>
        <v>0</v>
      </c>
      <c r="Q288" s="144">
        <v>0</v>
      </c>
      <c r="R288" s="144">
        <f>Q288*H288</f>
        <v>0</v>
      </c>
      <c r="S288" s="144">
        <v>0</v>
      </c>
      <c r="T288" s="145">
        <f>S288*H288</f>
        <v>0</v>
      </c>
      <c r="AR288" s="146" t="s">
        <v>215</v>
      </c>
      <c r="AT288" s="146" t="s">
        <v>138</v>
      </c>
      <c r="AU288" s="146" t="s">
        <v>84</v>
      </c>
      <c r="AY288" s="15" t="s">
        <v>135</v>
      </c>
      <c r="BE288" s="147">
        <f>IF(N288="základní",J288,0)</f>
        <v>0</v>
      </c>
      <c r="BF288" s="147">
        <f>IF(N288="snížená",J288,0)</f>
        <v>0</v>
      </c>
      <c r="BG288" s="147">
        <f>IF(N288="zákl. přenesená",J288,0)</f>
        <v>0</v>
      </c>
      <c r="BH288" s="147">
        <f>IF(N288="sníž. přenesená",J288,0)</f>
        <v>0</v>
      </c>
      <c r="BI288" s="147">
        <f>IF(N288="nulová",J288,0)</f>
        <v>0</v>
      </c>
      <c r="BJ288" s="15" t="s">
        <v>84</v>
      </c>
      <c r="BK288" s="147">
        <f>ROUND(I288*H288,2)</f>
        <v>0</v>
      </c>
      <c r="BL288" s="15" t="s">
        <v>215</v>
      </c>
      <c r="BM288" s="146" t="s">
        <v>489</v>
      </c>
    </row>
    <row r="289" spans="2:65" s="1" customFormat="1" ht="24.2" customHeight="1">
      <c r="B289" s="134"/>
      <c r="C289" s="135" t="s">
        <v>490</v>
      </c>
      <c r="D289" s="135" t="s">
        <v>138</v>
      </c>
      <c r="E289" s="136" t="s">
        <v>491</v>
      </c>
      <c r="F289" s="137" t="s">
        <v>492</v>
      </c>
      <c r="G289" s="138" t="s">
        <v>300</v>
      </c>
      <c r="H289" s="139">
        <v>0.505</v>
      </c>
      <c r="I289" s="140"/>
      <c r="J289" s="141">
        <f>ROUND(I289*H289,2)</f>
        <v>0</v>
      </c>
      <c r="K289" s="137" t="s">
        <v>161</v>
      </c>
      <c r="L289" s="30"/>
      <c r="M289" s="142" t="s">
        <v>1</v>
      </c>
      <c r="N289" s="143" t="s">
        <v>39</v>
      </c>
      <c r="P289" s="144">
        <f>O289*H289</f>
        <v>0</v>
      </c>
      <c r="Q289" s="144">
        <v>0</v>
      </c>
      <c r="R289" s="144">
        <f>Q289*H289</f>
        <v>0</v>
      </c>
      <c r="S289" s="144">
        <v>0</v>
      </c>
      <c r="T289" s="145">
        <f>S289*H289</f>
        <v>0</v>
      </c>
      <c r="AR289" s="146" t="s">
        <v>215</v>
      </c>
      <c r="AT289" s="146" t="s">
        <v>138</v>
      </c>
      <c r="AU289" s="146" t="s">
        <v>84</v>
      </c>
      <c r="AY289" s="15" t="s">
        <v>135</v>
      </c>
      <c r="BE289" s="147">
        <f>IF(N289="základní",J289,0)</f>
        <v>0</v>
      </c>
      <c r="BF289" s="147">
        <f>IF(N289="snížená",J289,0)</f>
        <v>0</v>
      </c>
      <c r="BG289" s="147">
        <f>IF(N289="zákl. přenesená",J289,0)</f>
        <v>0</v>
      </c>
      <c r="BH289" s="147">
        <f>IF(N289="sníž. přenesená",J289,0)</f>
        <v>0</v>
      </c>
      <c r="BI289" s="147">
        <f>IF(N289="nulová",J289,0)</f>
        <v>0</v>
      </c>
      <c r="BJ289" s="15" t="s">
        <v>84</v>
      </c>
      <c r="BK289" s="147">
        <f>ROUND(I289*H289,2)</f>
        <v>0</v>
      </c>
      <c r="BL289" s="15" t="s">
        <v>215</v>
      </c>
      <c r="BM289" s="146" t="s">
        <v>493</v>
      </c>
    </row>
    <row r="290" spans="2:63" s="11" customFormat="1" ht="22.9" customHeight="1">
      <c r="B290" s="122"/>
      <c r="D290" s="123" t="s">
        <v>72</v>
      </c>
      <c r="E290" s="132" t="s">
        <v>494</v>
      </c>
      <c r="F290" s="132" t="s">
        <v>495</v>
      </c>
      <c r="I290" s="125"/>
      <c r="J290" s="133">
        <f>BK290</f>
        <v>0</v>
      </c>
      <c r="L290" s="122"/>
      <c r="M290" s="127"/>
      <c r="P290" s="128">
        <f>SUM(P291:P312)</f>
        <v>0</v>
      </c>
      <c r="R290" s="128">
        <f>SUM(R291:R312)</f>
        <v>0.4353255</v>
      </c>
      <c r="T290" s="129">
        <f>SUM(T291:T312)</f>
        <v>0</v>
      </c>
      <c r="AR290" s="123" t="s">
        <v>84</v>
      </c>
      <c r="AT290" s="130" t="s">
        <v>72</v>
      </c>
      <c r="AU290" s="130" t="s">
        <v>79</v>
      </c>
      <c r="AY290" s="123" t="s">
        <v>135</v>
      </c>
      <c r="BK290" s="131">
        <f>SUM(BK291:BK312)</f>
        <v>0</v>
      </c>
    </row>
    <row r="291" spans="2:65" s="1" customFormat="1" ht="16.5" customHeight="1">
      <c r="B291" s="134"/>
      <c r="C291" s="135" t="s">
        <v>496</v>
      </c>
      <c r="D291" s="135" t="s">
        <v>138</v>
      </c>
      <c r="E291" s="136" t="s">
        <v>497</v>
      </c>
      <c r="F291" s="137" t="s">
        <v>498</v>
      </c>
      <c r="G291" s="138" t="s">
        <v>141</v>
      </c>
      <c r="H291" s="139">
        <v>6.6</v>
      </c>
      <c r="I291" s="140"/>
      <c r="J291" s="141">
        <f>ROUND(I291*H291,2)</f>
        <v>0</v>
      </c>
      <c r="K291" s="137" t="s">
        <v>1</v>
      </c>
      <c r="L291" s="30"/>
      <c r="M291" s="142" t="s">
        <v>1</v>
      </c>
      <c r="N291" s="143" t="s">
        <v>39</v>
      </c>
      <c r="P291" s="144">
        <f>O291*H291</f>
        <v>0</v>
      </c>
      <c r="Q291" s="144">
        <v>0.0003</v>
      </c>
      <c r="R291" s="144">
        <f>Q291*H291</f>
        <v>0.0019799999999999996</v>
      </c>
      <c r="S291" s="144">
        <v>0</v>
      </c>
      <c r="T291" s="145">
        <f>S291*H291</f>
        <v>0</v>
      </c>
      <c r="AR291" s="146" t="s">
        <v>215</v>
      </c>
      <c r="AT291" s="146" t="s">
        <v>138</v>
      </c>
      <c r="AU291" s="146" t="s">
        <v>84</v>
      </c>
      <c r="AY291" s="15" t="s">
        <v>135</v>
      </c>
      <c r="BE291" s="147">
        <f>IF(N291="základní",J291,0)</f>
        <v>0</v>
      </c>
      <c r="BF291" s="147">
        <f>IF(N291="snížená",J291,0)</f>
        <v>0</v>
      </c>
      <c r="BG291" s="147">
        <f>IF(N291="zákl. přenesená",J291,0)</f>
        <v>0</v>
      </c>
      <c r="BH291" s="147">
        <f>IF(N291="sníž. přenesená",J291,0)</f>
        <v>0</v>
      </c>
      <c r="BI291" s="147">
        <f>IF(N291="nulová",J291,0)</f>
        <v>0</v>
      </c>
      <c r="BJ291" s="15" t="s">
        <v>84</v>
      </c>
      <c r="BK291" s="147">
        <f>ROUND(I291*H291,2)</f>
        <v>0</v>
      </c>
      <c r="BL291" s="15" t="s">
        <v>215</v>
      </c>
      <c r="BM291" s="146" t="s">
        <v>499</v>
      </c>
    </row>
    <row r="292" spans="2:51" s="12" customFormat="1" ht="11.25">
      <c r="B292" s="148"/>
      <c r="D292" s="149" t="s">
        <v>144</v>
      </c>
      <c r="E292" s="150" t="s">
        <v>1</v>
      </c>
      <c r="F292" s="151" t="s">
        <v>500</v>
      </c>
      <c r="H292" s="152">
        <v>6.6</v>
      </c>
      <c r="I292" s="153"/>
      <c r="L292" s="148"/>
      <c r="M292" s="154"/>
      <c r="T292" s="155"/>
      <c r="AT292" s="150" t="s">
        <v>144</v>
      </c>
      <c r="AU292" s="150" t="s">
        <v>84</v>
      </c>
      <c r="AV292" s="12" t="s">
        <v>84</v>
      </c>
      <c r="AW292" s="12" t="s">
        <v>30</v>
      </c>
      <c r="AX292" s="12" t="s">
        <v>79</v>
      </c>
      <c r="AY292" s="150" t="s">
        <v>135</v>
      </c>
    </row>
    <row r="293" spans="2:65" s="1" customFormat="1" ht="16.5" customHeight="1">
      <c r="B293" s="134"/>
      <c r="C293" s="135" t="s">
        <v>501</v>
      </c>
      <c r="D293" s="135" t="s">
        <v>138</v>
      </c>
      <c r="E293" s="136" t="s">
        <v>502</v>
      </c>
      <c r="F293" s="137" t="s">
        <v>503</v>
      </c>
      <c r="G293" s="138" t="s">
        <v>141</v>
      </c>
      <c r="H293" s="139">
        <v>5.265</v>
      </c>
      <c r="I293" s="140"/>
      <c r="J293" s="141">
        <f>ROUND(I293*H293,2)</f>
        <v>0</v>
      </c>
      <c r="K293" s="137" t="s">
        <v>1</v>
      </c>
      <c r="L293" s="30"/>
      <c r="M293" s="142" t="s">
        <v>1</v>
      </c>
      <c r="N293" s="143" t="s">
        <v>39</v>
      </c>
      <c r="P293" s="144">
        <f>O293*H293</f>
        <v>0</v>
      </c>
      <c r="Q293" s="144">
        <v>0.0003</v>
      </c>
      <c r="R293" s="144">
        <f>Q293*H293</f>
        <v>0.0015794999999999997</v>
      </c>
      <c r="S293" s="144">
        <v>0</v>
      </c>
      <c r="T293" s="145">
        <f>S293*H293</f>
        <v>0</v>
      </c>
      <c r="AR293" s="146" t="s">
        <v>215</v>
      </c>
      <c r="AT293" s="146" t="s">
        <v>138</v>
      </c>
      <c r="AU293" s="146" t="s">
        <v>84</v>
      </c>
      <c r="AY293" s="15" t="s">
        <v>135</v>
      </c>
      <c r="BE293" s="147">
        <f>IF(N293="základní",J293,0)</f>
        <v>0</v>
      </c>
      <c r="BF293" s="147">
        <f>IF(N293="snížená",J293,0)</f>
        <v>0</v>
      </c>
      <c r="BG293" s="147">
        <f>IF(N293="zákl. přenesená",J293,0)</f>
        <v>0</v>
      </c>
      <c r="BH293" s="147">
        <f>IF(N293="sníž. přenesená",J293,0)</f>
        <v>0</v>
      </c>
      <c r="BI293" s="147">
        <f>IF(N293="nulová",J293,0)</f>
        <v>0</v>
      </c>
      <c r="BJ293" s="15" t="s">
        <v>84</v>
      </c>
      <c r="BK293" s="147">
        <f>ROUND(I293*H293,2)</f>
        <v>0</v>
      </c>
      <c r="BL293" s="15" t="s">
        <v>215</v>
      </c>
      <c r="BM293" s="146" t="s">
        <v>504</v>
      </c>
    </row>
    <row r="294" spans="2:51" s="12" customFormat="1" ht="11.25">
      <c r="B294" s="148"/>
      <c r="D294" s="149" t="s">
        <v>144</v>
      </c>
      <c r="E294" s="150" t="s">
        <v>1</v>
      </c>
      <c r="F294" s="151" t="s">
        <v>505</v>
      </c>
      <c r="H294" s="152">
        <v>5.265</v>
      </c>
      <c r="I294" s="153"/>
      <c r="L294" s="148"/>
      <c r="M294" s="154"/>
      <c r="T294" s="155"/>
      <c r="AT294" s="150" t="s">
        <v>144</v>
      </c>
      <c r="AU294" s="150" t="s">
        <v>84</v>
      </c>
      <c r="AV294" s="12" t="s">
        <v>84</v>
      </c>
      <c r="AW294" s="12" t="s">
        <v>30</v>
      </c>
      <c r="AX294" s="12" t="s">
        <v>79</v>
      </c>
      <c r="AY294" s="150" t="s">
        <v>135</v>
      </c>
    </row>
    <row r="295" spans="2:65" s="1" customFormat="1" ht="24.2" customHeight="1">
      <c r="B295" s="134"/>
      <c r="C295" s="135" t="s">
        <v>506</v>
      </c>
      <c r="D295" s="135" t="s">
        <v>138</v>
      </c>
      <c r="E295" s="136" t="s">
        <v>507</v>
      </c>
      <c r="F295" s="137" t="s">
        <v>508</v>
      </c>
      <c r="G295" s="138" t="s">
        <v>148</v>
      </c>
      <c r="H295" s="139">
        <v>10.4</v>
      </c>
      <c r="I295" s="140"/>
      <c r="J295" s="141">
        <f>ROUND(I295*H295,2)</f>
        <v>0</v>
      </c>
      <c r="K295" s="137" t="s">
        <v>1</v>
      </c>
      <c r="L295" s="30"/>
      <c r="M295" s="142" t="s">
        <v>1</v>
      </c>
      <c r="N295" s="143" t="s">
        <v>39</v>
      </c>
      <c r="P295" s="144">
        <f>O295*H295</f>
        <v>0</v>
      </c>
      <c r="Q295" s="144">
        <v>0.0003</v>
      </c>
      <c r="R295" s="144">
        <f>Q295*H295</f>
        <v>0.00312</v>
      </c>
      <c r="S295" s="144">
        <v>0</v>
      </c>
      <c r="T295" s="145">
        <f>S295*H295</f>
        <v>0</v>
      </c>
      <c r="AR295" s="146" t="s">
        <v>215</v>
      </c>
      <c r="AT295" s="146" t="s">
        <v>138</v>
      </c>
      <c r="AU295" s="146" t="s">
        <v>84</v>
      </c>
      <c r="AY295" s="15" t="s">
        <v>135</v>
      </c>
      <c r="BE295" s="147">
        <f>IF(N295="základní",J295,0)</f>
        <v>0</v>
      </c>
      <c r="BF295" s="147">
        <f>IF(N295="snížená",J295,0)</f>
        <v>0</v>
      </c>
      <c r="BG295" s="147">
        <f>IF(N295="zákl. přenesená",J295,0)</f>
        <v>0</v>
      </c>
      <c r="BH295" s="147">
        <f>IF(N295="sníž. přenesená",J295,0)</f>
        <v>0</v>
      </c>
      <c r="BI295" s="147">
        <f>IF(N295="nulová",J295,0)</f>
        <v>0</v>
      </c>
      <c r="BJ295" s="15" t="s">
        <v>84</v>
      </c>
      <c r="BK295" s="147">
        <f>ROUND(I295*H295,2)</f>
        <v>0</v>
      </c>
      <c r="BL295" s="15" t="s">
        <v>215</v>
      </c>
      <c r="BM295" s="146" t="s">
        <v>509</v>
      </c>
    </row>
    <row r="296" spans="2:51" s="12" customFormat="1" ht="11.25">
      <c r="B296" s="148"/>
      <c r="D296" s="149" t="s">
        <v>144</v>
      </c>
      <c r="E296" s="150" t="s">
        <v>1</v>
      </c>
      <c r="F296" s="151" t="s">
        <v>510</v>
      </c>
      <c r="H296" s="152">
        <v>10.4</v>
      </c>
      <c r="I296" s="153"/>
      <c r="L296" s="148"/>
      <c r="M296" s="154"/>
      <c r="T296" s="155"/>
      <c r="AT296" s="150" t="s">
        <v>144</v>
      </c>
      <c r="AU296" s="150" t="s">
        <v>84</v>
      </c>
      <c r="AV296" s="12" t="s">
        <v>84</v>
      </c>
      <c r="AW296" s="12" t="s">
        <v>30</v>
      </c>
      <c r="AX296" s="12" t="s">
        <v>79</v>
      </c>
      <c r="AY296" s="150" t="s">
        <v>135</v>
      </c>
    </row>
    <row r="297" spans="2:65" s="1" customFormat="1" ht="33" customHeight="1">
      <c r="B297" s="134"/>
      <c r="C297" s="163" t="s">
        <v>511</v>
      </c>
      <c r="D297" s="163" t="s">
        <v>333</v>
      </c>
      <c r="E297" s="164" t="s">
        <v>512</v>
      </c>
      <c r="F297" s="165" t="s">
        <v>513</v>
      </c>
      <c r="G297" s="166" t="s">
        <v>141</v>
      </c>
      <c r="H297" s="167">
        <v>0.744</v>
      </c>
      <c r="I297" s="168"/>
      <c r="J297" s="169">
        <f>ROUND(I297*H297,2)</f>
        <v>0</v>
      </c>
      <c r="K297" s="165" t="s">
        <v>1</v>
      </c>
      <c r="L297" s="170"/>
      <c r="M297" s="171" t="s">
        <v>1</v>
      </c>
      <c r="N297" s="172" t="s">
        <v>39</v>
      </c>
      <c r="P297" s="144">
        <f>O297*H297</f>
        <v>0</v>
      </c>
      <c r="Q297" s="144">
        <v>0.0225</v>
      </c>
      <c r="R297" s="144">
        <f>Q297*H297</f>
        <v>0.016739999999999998</v>
      </c>
      <c r="S297" s="144">
        <v>0</v>
      </c>
      <c r="T297" s="145">
        <f>S297*H297</f>
        <v>0</v>
      </c>
      <c r="AR297" s="146" t="s">
        <v>308</v>
      </c>
      <c r="AT297" s="146" t="s">
        <v>333</v>
      </c>
      <c r="AU297" s="146" t="s">
        <v>84</v>
      </c>
      <c r="AY297" s="15" t="s">
        <v>135</v>
      </c>
      <c r="BE297" s="147">
        <f>IF(N297="základní",J297,0)</f>
        <v>0</v>
      </c>
      <c r="BF297" s="147">
        <f>IF(N297="snížená",J297,0)</f>
        <v>0</v>
      </c>
      <c r="BG297" s="147">
        <f>IF(N297="zákl. přenesená",J297,0)</f>
        <v>0</v>
      </c>
      <c r="BH297" s="147">
        <f>IF(N297="sníž. přenesená",J297,0)</f>
        <v>0</v>
      </c>
      <c r="BI297" s="147">
        <f>IF(N297="nulová",J297,0)</f>
        <v>0</v>
      </c>
      <c r="BJ297" s="15" t="s">
        <v>84</v>
      </c>
      <c r="BK297" s="147">
        <f>ROUND(I297*H297,2)</f>
        <v>0</v>
      </c>
      <c r="BL297" s="15" t="s">
        <v>215</v>
      </c>
      <c r="BM297" s="146" t="s">
        <v>514</v>
      </c>
    </row>
    <row r="298" spans="2:51" s="12" customFormat="1" ht="11.25">
      <c r="B298" s="148"/>
      <c r="D298" s="149" t="s">
        <v>144</v>
      </c>
      <c r="E298" s="150" t="s">
        <v>1</v>
      </c>
      <c r="F298" s="151" t="s">
        <v>515</v>
      </c>
      <c r="H298" s="152">
        <v>0.676</v>
      </c>
      <c r="I298" s="153"/>
      <c r="L298" s="148"/>
      <c r="M298" s="154"/>
      <c r="T298" s="155"/>
      <c r="AT298" s="150" t="s">
        <v>144</v>
      </c>
      <c r="AU298" s="150" t="s">
        <v>84</v>
      </c>
      <c r="AV298" s="12" t="s">
        <v>84</v>
      </c>
      <c r="AW298" s="12" t="s">
        <v>30</v>
      </c>
      <c r="AX298" s="12" t="s">
        <v>79</v>
      </c>
      <c r="AY298" s="150" t="s">
        <v>135</v>
      </c>
    </row>
    <row r="299" spans="2:51" s="12" customFormat="1" ht="11.25">
      <c r="B299" s="148"/>
      <c r="D299" s="149" t="s">
        <v>144</v>
      </c>
      <c r="F299" s="151" t="s">
        <v>516</v>
      </c>
      <c r="H299" s="152">
        <v>0.744</v>
      </c>
      <c r="I299" s="153"/>
      <c r="L299" s="148"/>
      <c r="M299" s="154"/>
      <c r="T299" s="155"/>
      <c r="AT299" s="150" t="s">
        <v>144</v>
      </c>
      <c r="AU299" s="150" t="s">
        <v>84</v>
      </c>
      <c r="AV299" s="12" t="s">
        <v>84</v>
      </c>
      <c r="AW299" s="12" t="s">
        <v>3</v>
      </c>
      <c r="AX299" s="12" t="s">
        <v>79</v>
      </c>
      <c r="AY299" s="150" t="s">
        <v>135</v>
      </c>
    </row>
    <row r="300" spans="2:65" s="1" customFormat="1" ht="24.2" customHeight="1">
      <c r="B300" s="134"/>
      <c r="C300" s="135" t="s">
        <v>517</v>
      </c>
      <c r="D300" s="135" t="s">
        <v>138</v>
      </c>
      <c r="E300" s="136" t="s">
        <v>518</v>
      </c>
      <c r="F300" s="137" t="s">
        <v>519</v>
      </c>
      <c r="G300" s="138" t="s">
        <v>141</v>
      </c>
      <c r="H300" s="139">
        <v>6.6</v>
      </c>
      <c r="I300" s="140"/>
      <c r="J300" s="141">
        <f>ROUND(I300*H300,2)</f>
        <v>0</v>
      </c>
      <c r="K300" s="137" t="s">
        <v>1</v>
      </c>
      <c r="L300" s="30"/>
      <c r="M300" s="142" t="s">
        <v>1</v>
      </c>
      <c r="N300" s="143" t="s">
        <v>39</v>
      </c>
      <c r="P300" s="144">
        <f>O300*H300</f>
        <v>0</v>
      </c>
      <c r="Q300" s="144">
        <v>0.03766</v>
      </c>
      <c r="R300" s="144">
        <f>Q300*H300</f>
        <v>0.24855599999999997</v>
      </c>
      <c r="S300" s="144">
        <v>0</v>
      </c>
      <c r="T300" s="145">
        <f>S300*H300</f>
        <v>0</v>
      </c>
      <c r="AR300" s="146" t="s">
        <v>215</v>
      </c>
      <c r="AT300" s="146" t="s">
        <v>138</v>
      </c>
      <c r="AU300" s="146" t="s">
        <v>84</v>
      </c>
      <c r="AY300" s="15" t="s">
        <v>135</v>
      </c>
      <c r="BE300" s="147">
        <f>IF(N300="základní",J300,0)</f>
        <v>0</v>
      </c>
      <c r="BF300" s="147">
        <f>IF(N300="snížená",J300,0)</f>
        <v>0</v>
      </c>
      <c r="BG300" s="147">
        <f>IF(N300="zákl. přenesená",J300,0)</f>
        <v>0</v>
      </c>
      <c r="BH300" s="147">
        <f>IF(N300="sníž. přenesená",J300,0)</f>
        <v>0</v>
      </c>
      <c r="BI300" s="147">
        <f>IF(N300="nulová",J300,0)</f>
        <v>0</v>
      </c>
      <c r="BJ300" s="15" t="s">
        <v>84</v>
      </c>
      <c r="BK300" s="147">
        <f>ROUND(I300*H300,2)</f>
        <v>0</v>
      </c>
      <c r="BL300" s="15" t="s">
        <v>215</v>
      </c>
      <c r="BM300" s="146" t="s">
        <v>520</v>
      </c>
    </row>
    <row r="301" spans="2:65" s="1" customFormat="1" ht="33" customHeight="1">
      <c r="B301" s="134"/>
      <c r="C301" s="163" t="s">
        <v>521</v>
      </c>
      <c r="D301" s="163" t="s">
        <v>333</v>
      </c>
      <c r="E301" s="164" t="s">
        <v>512</v>
      </c>
      <c r="F301" s="165" t="s">
        <v>513</v>
      </c>
      <c r="G301" s="166" t="s">
        <v>141</v>
      </c>
      <c r="H301" s="167">
        <v>7.26</v>
      </c>
      <c r="I301" s="168"/>
      <c r="J301" s="169">
        <f>ROUND(I301*H301,2)</f>
        <v>0</v>
      </c>
      <c r="K301" s="165" t="s">
        <v>1</v>
      </c>
      <c r="L301" s="170"/>
      <c r="M301" s="171" t="s">
        <v>1</v>
      </c>
      <c r="N301" s="172" t="s">
        <v>39</v>
      </c>
      <c r="P301" s="144">
        <f>O301*H301</f>
        <v>0</v>
      </c>
      <c r="Q301" s="144">
        <v>0.0225</v>
      </c>
      <c r="R301" s="144">
        <f>Q301*H301</f>
        <v>0.16335</v>
      </c>
      <c r="S301" s="144">
        <v>0</v>
      </c>
      <c r="T301" s="145">
        <f>S301*H301</f>
        <v>0</v>
      </c>
      <c r="AR301" s="146" t="s">
        <v>308</v>
      </c>
      <c r="AT301" s="146" t="s">
        <v>333</v>
      </c>
      <c r="AU301" s="146" t="s">
        <v>84</v>
      </c>
      <c r="AY301" s="15" t="s">
        <v>135</v>
      </c>
      <c r="BE301" s="147">
        <f>IF(N301="základní",J301,0)</f>
        <v>0</v>
      </c>
      <c r="BF301" s="147">
        <f>IF(N301="snížená",J301,0)</f>
        <v>0</v>
      </c>
      <c r="BG301" s="147">
        <f>IF(N301="zákl. přenesená",J301,0)</f>
        <v>0</v>
      </c>
      <c r="BH301" s="147">
        <f>IF(N301="sníž. přenesená",J301,0)</f>
        <v>0</v>
      </c>
      <c r="BI301" s="147">
        <f>IF(N301="nulová",J301,0)</f>
        <v>0</v>
      </c>
      <c r="BJ301" s="15" t="s">
        <v>84</v>
      </c>
      <c r="BK301" s="147">
        <f>ROUND(I301*H301,2)</f>
        <v>0</v>
      </c>
      <c r="BL301" s="15" t="s">
        <v>215</v>
      </c>
      <c r="BM301" s="146" t="s">
        <v>522</v>
      </c>
    </row>
    <row r="302" spans="2:51" s="12" customFormat="1" ht="11.25">
      <c r="B302" s="148"/>
      <c r="D302" s="149" t="s">
        <v>144</v>
      </c>
      <c r="E302" s="150" t="s">
        <v>1</v>
      </c>
      <c r="F302" s="151" t="s">
        <v>145</v>
      </c>
      <c r="H302" s="152">
        <v>6.6</v>
      </c>
      <c r="I302" s="153"/>
      <c r="L302" s="148"/>
      <c r="M302" s="154"/>
      <c r="T302" s="155"/>
      <c r="AT302" s="150" t="s">
        <v>144</v>
      </c>
      <c r="AU302" s="150" t="s">
        <v>84</v>
      </c>
      <c r="AV302" s="12" t="s">
        <v>84</v>
      </c>
      <c r="AW302" s="12" t="s">
        <v>30</v>
      </c>
      <c r="AX302" s="12" t="s">
        <v>73</v>
      </c>
      <c r="AY302" s="150" t="s">
        <v>135</v>
      </c>
    </row>
    <row r="303" spans="2:51" s="13" customFormat="1" ht="11.25">
      <c r="B303" s="156"/>
      <c r="D303" s="149" t="s">
        <v>144</v>
      </c>
      <c r="E303" s="157" t="s">
        <v>1</v>
      </c>
      <c r="F303" s="158" t="s">
        <v>152</v>
      </c>
      <c r="H303" s="159">
        <v>6.6</v>
      </c>
      <c r="I303" s="160"/>
      <c r="L303" s="156"/>
      <c r="M303" s="161"/>
      <c r="T303" s="162"/>
      <c r="AT303" s="157" t="s">
        <v>144</v>
      </c>
      <c r="AU303" s="157" t="s">
        <v>84</v>
      </c>
      <c r="AV303" s="13" t="s">
        <v>142</v>
      </c>
      <c r="AW303" s="13" t="s">
        <v>30</v>
      </c>
      <c r="AX303" s="13" t="s">
        <v>79</v>
      </c>
      <c r="AY303" s="157" t="s">
        <v>135</v>
      </c>
    </row>
    <row r="304" spans="2:51" s="12" customFormat="1" ht="11.25">
      <c r="B304" s="148"/>
      <c r="D304" s="149" t="s">
        <v>144</v>
      </c>
      <c r="F304" s="151" t="s">
        <v>523</v>
      </c>
      <c r="H304" s="152">
        <v>7.26</v>
      </c>
      <c r="I304" s="153"/>
      <c r="L304" s="148"/>
      <c r="M304" s="154"/>
      <c r="T304" s="155"/>
      <c r="AT304" s="150" t="s">
        <v>144</v>
      </c>
      <c r="AU304" s="150" t="s">
        <v>84</v>
      </c>
      <c r="AV304" s="12" t="s">
        <v>84</v>
      </c>
      <c r="AW304" s="12" t="s">
        <v>3</v>
      </c>
      <c r="AX304" s="12" t="s">
        <v>79</v>
      </c>
      <c r="AY304" s="150" t="s">
        <v>135</v>
      </c>
    </row>
    <row r="305" spans="2:65" s="1" customFormat="1" ht="24.2" customHeight="1">
      <c r="B305" s="134"/>
      <c r="C305" s="135" t="s">
        <v>524</v>
      </c>
      <c r="D305" s="135" t="s">
        <v>138</v>
      </c>
      <c r="E305" s="136" t="s">
        <v>525</v>
      </c>
      <c r="F305" s="137" t="s">
        <v>526</v>
      </c>
      <c r="G305" s="138" t="s">
        <v>141</v>
      </c>
      <c r="H305" s="139">
        <v>6.6</v>
      </c>
      <c r="I305" s="140"/>
      <c r="J305" s="141">
        <f>ROUND(I305*H305,2)</f>
        <v>0</v>
      </c>
      <c r="K305" s="137" t="s">
        <v>1</v>
      </c>
      <c r="L305" s="30"/>
      <c r="M305" s="142" t="s">
        <v>1</v>
      </c>
      <c r="N305" s="143" t="s">
        <v>39</v>
      </c>
      <c r="P305" s="144">
        <f>O305*H305</f>
        <v>0</v>
      </c>
      <c r="Q305" s="144">
        <v>0</v>
      </c>
      <c r="R305" s="144">
        <f>Q305*H305</f>
        <v>0</v>
      </c>
      <c r="S305" s="144">
        <v>0</v>
      </c>
      <c r="T305" s="145">
        <f>S305*H305</f>
        <v>0</v>
      </c>
      <c r="AR305" s="146" t="s">
        <v>215</v>
      </c>
      <c r="AT305" s="146" t="s">
        <v>138</v>
      </c>
      <c r="AU305" s="146" t="s">
        <v>84</v>
      </c>
      <c r="AY305" s="15" t="s">
        <v>135</v>
      </c>
      <c r="BE305" s="147">
        <f>IF(N305="základní",J305,0)</f>
        <v>0</v>
      </c>
      <c r="BF305" s="147">
        <f>IF(N305="snížená",J305,0)</f>
        <v>0</v>
      </c>
      <c r="BG305" s="147">
        <f>IF(N305="zákl. přenesená",J305,0)</f>
        <v>0</v>
      </c>
      <c r="BH305" s="147">
        <f>IF(N305="sníž. přenesená",J305,0)</f>
        <v>0</v>
      </c>
      <c r="BI305" s="147">
        <f>IF(N305="nulová",J305,0)</f>
        <v>0</v>
      </c>
      <c r="BJ305" s="15" t="s">
        <v>84</v>
      </c>
      <c r="BK305" s="147">
        <f>ROUND(I305*H305,2)</f>
        <v>0</v>
      </c>
      <c r="BL305" s="15" t="s">
        <v>215</v>
      </c>
      <c r="BM305" s="146" t="s">
        <v>527</v>
      </c>
    </row>
    <row r="306" spans="2:51" s="12" customFormat="1" ht="11.25">
      <c r="B306" s="148"/>
      <c r="D306" s="149" t="s">
        <v>144</v>
      </c>
      <c r="E306" s="150" t="s">
        <v>1</v>
      </c>
      <c r="F306" s="151" t="s">
        <v>145</v>
      </c>
      <c r="H306" s="152">
        <v>6.6</v>
      </c>
      <c r="I306" s="153"/>
      <c r="L306" s="148"/>
      <c r="M306" s="154"/>
      <c r="T306" s="155"/>
      <c r="AT306" s="150" t="s">
        <v>144</v>
      </c>
      <c r="AU306" s="150" t="s">
        <v>84</v>
      </c>
      <c r="AV306" s="12" t="s">
        <v>84</v>
      </c>
      <c r="AW306" s="12" t="s">
        <v>30</v>
      </c>
      <c r="AX306" s="12" t="s">
        <v>79</v>
      </c>
      <c r="AY306" s="150" t="s">
        <v>135</v>
      </c>
    </row>
    <row r="307" spans="2:65" s="1" customFormat="1" ht="24.2" customHeight="1">
      <c r="B307" s="134"/>
      <c r="C307" s="135" t="s">
        <v>528</v>
      </c>
      <c r="D307" s="135" t="s">
        <v>138</v>
      </c>
      <c r="E307" s="136" t="s">
        <v>529</v>
      </c>
      <c r="F307" s="137" t="s">
        <v>530</v>
      </c>
      <c r="G307" s="138" t="s">
        <v>141</v>
      </c>
      <c r="H307" s="139">
        <v>7.276</v>
      </c>
      <c r="I307" s="140"/>
      <c r="J307" s="141">
        <f>ROUND(I307*H307,2)</f>
        <v>0</v>
      </c>
      <c r="K307" s="137" t="s">
        <v>1</v>
      </c>
      <c r="L307" s="30"/>
      <c r="M307" s="142" t="s">
        <v>1</v>
      </c>
      <c r="N307" s="143" t="s">
        <v>39</v>
      </c>
      <c r="P307" s="144">
        <f>O307*H307</f>
        <v>0</v>
      </c>
      <c r="Q307" s="144">
        <v>0</v>
      </c>
      <c r="R307" s="144">
        <f>Q307*H307</f>
        <v>0</v>
      </c>
      <c r="S307" s="144">
        <v>0</v>
      </c>
      <c r="T307" s="145">
        <f>S307*H307</f>
        <v>0</v>
      </c>
      <c r="AR307" s="146" t="s">
        <v>215</v>
      </c>
      <c r="AT307" s="146" t="s">
        <v>138</v>
      </c>
      <c r="AU307" s="146" t="s">
        <v>84</v>
      </c>
      <c r="AY307" s="15" t="s">
        <v>135</v>
      </c>
      <c r="BE307" s="147">
        <f>IF(N307="základní",J307,0)</f>
        <v>0</v>
      </c>
      <c r="BF307" s="147">
        <f>IF(N307="snížená",J307,0)</f>
        <v>0</v>
      </c>
      <c r="BG307" s="147">
        <f>IF(N307="zákl. přenesená",J307,0)</f>
        <v>0</v>
      </c>
      <c r="BH307" s="147">
        <f>IF(N307="sníž. přenesená",J307,0)</f>
        <v>0</v>
      </c>
      <c r="BI307" s="147">
        <f>IF(N307="nulová",J307,0)</f>
        <v>0</v>
      </c>
      <c r="BJ307" s="15" t="s">
        <v>84</v>
      </c>
      <c r="BK307" s="147">
        <f>ROUND(I307*H307,2)</f>
        <v>0</v>
      </c>
      <c r="BL307" s="15" t="s">
        <v>215</v>
      </c>
      <c r="BM307" s="146" t="s">
        <v>531</v>
      </c>
    </row>
    <row r="308" spans="2:51" s="12" customFormat="1" ht="11.25">
      <c r="B308" s="148"/>
      <c r="D308" s="149" t="s">
        <v>144</v>
      </c>
      <c r="E308" s="150" t="s">
        <v>1</v>
      </c>
      <c r="F308" s="151" t="s">
        <v>532</v>
      </c>
      <c r="H308" s="152">
        <v>7.276</v>
      </c>
      <c r="I308" s="153"/>
      <c r="L308" s="148"/>
      <c r="M308" s="154"/>
      <c r="T308" s="155"/>
      <c r="AT308" s="150" t="s">
        <v>144</v>
      </c>
      <c r="AU308" s="150" t="s">
        <v>84</v>
      </c>
      <c r="AV308" s="12" t="s">
        <v>84</v>
      </c>
      <c r="AW308" s="12" t="s">
        <v>30</v>
      </c>
      <c r="AX308" s="12" t="s">
        <v>73</v>
      </c>
      <c r="AY308" s="150" t="s">
        <v>135</v>
      </c>
    </row>
    <row r="309" spans="2:51" s="13" customFormat="1" ht="11.25">
      <c r="B309" s="156"/>
      <c r="D309" s="149" t="s">
        <v>144</v>
      </c>
      <c r="E309" s="157" t="s">
        <v>1</v>
      </c>
      <c r="F309" s="158" t="s">
        <v>152</v>
      </c>
      <c r="H309" s="159">
        <v>7.276</v>
      </c>
      <c r="I309" s="160"/>
      <c r="L309" s="156"/>
      <c r="M309" s="161"/>
      <c r="T309" s="162"/>
      <c r="AT309" s="157" t="s">
        <v>144</v>
      </c>
      <c r="AU309" s="157" t="s">
        <v>84</v>
      </c>
      <c r="AV309" s="13" t="s">
        <v>142</v>
      </c>
      <c r="AW309" s="13" t="s">
        <v>30</v>
      </c>
      <c r="AX309" s="13" t="s">
        <v>79</v>
      </c>
      <c r="AY309" s="157" t="s">
        <v>135</v>
      </c>
    </row>
    <row r="310" spans="2:65" s="1" customFormat="1" ht="24.2" customHeight="1">
      <c r="B310" s="134"/>
      <c r="C310" s="135" t="s">
        <v>533</v>
      </c>
      <c r="D310" s="135" t="s">
        <v>138</v>
      </c>
      <c r="E310" s="136" t="s">
        <v>534</v>
      </c>
      <c r="F310" s="137" t="s">
        <v>535</v>
      </c>
      <c r="G310" s="138" t="s">
        <v>141</v>
      </c>
      <c r="H310" s="139">
        <v>7.276</v>
      </c>
      <c r="I310" s="140"/>
      <c r="J310" s="141">
        <f>ROUND(I310*H310,2)</f>
        <v>0</v>
      </c>
      <c r="K310" s="137" t="s">
        <v>1</v>
      </c>
      <c r="L310" s="30"/>
      <c r="M310" s="142" t="s">
        <v>1</v>
      </c>
      <c r="N310" s="143" t="s">
        <v>39</v>
      </c>
      <c r="P310" s="144">
        <f>O310*H310</f>
        <v>0</v>
      </c>
      <c r="Q310" s="144">
        <v>0</v>
      </c>
      <c r="R310" s="144">
        <f>Q310*H310</f>
        <v>0</v>
      </c>
      <c r="S310" s="144">
        <v>0</v>
      </c>
      <c r="T310" s="145">
        <f>S310*H310</f>
        <v>0</v>
      </c>
      <c r="AR310" s="146" t="s">
        <v>215</v>
      </c>
      <c r="AT310" s="146" t="s">
        <v>138</v>
      </c>
      <c r="AU310" s="146" t="s">
        <v>84</v>
      </c>
      <c r="AY310" s="15" t="s">
        <v>135</v>
      </c>
      <c r="BE310" s="147">
        <f>IF(N310="základní",J310,0)</f>
        <v>0</v>
      </c>
      <c r="BF310" s="147">
        <f>IF(N310="snížená",J310,0)</f>
        <v>0</v>
      </c>
      <c r="BG310" s="147">
        <f>IF(N310="zákl. přenesená",J310,0)</f>
        <v>0</v>
      </c>
      <c r="BH310" s="147">
        <f>IF(N310="sníž. přenesená",J310,0)</f>
        <v>0</v>
      </c>
      <c r="BI310" s="147">
        <f>IF(N310="nulová",J310,0)</f>
        <v>0</v>
      </c>
      <c r="BJ310" s="15" t="s">
        <v>84</v>
      </c>
      <c r="BK310" s="147">
        <f>ROUND(I310*H310,2)</f>
        <v>0</v>
      </c>
      <c r="BL310" s="15" t="s">
        <v>215</v>
      </c>
      <c r="BM310" s="146" t="s">
        <v>536</v>
      </c>
    </row>
    <row r="311" spans="2:65" s="1" customFormat="1" ht="24.2" customHeight="1">
      <c r="B311" s="134"/>
      <c r="C311" s="135" t="s">
        <v>537</v>
      </c>
      <c r="D311" s="135" t="s">
        <v>138</v>
      </c>
      <c r="E311" s="136" t="s">
        <v>538</v>
      </c>
      <c r="F311" s="137" t="s">
        <v>539</v>
      </c>
      <c r="G311" s="138" t="s">
        <v>300</v>
      </c>
      <c r="H311" s="139">
        <v>0.435</v>
      </c>
      <c r="I311" s="140"/>
      <c r="J311" s="141">
        <f>ROUND(I311*H311,2)</f>
        <v>0</v>
      </c>
      <c r="K311" s="137" t="s">
        <v>161</v>
      </c>
      <c r="L311" s="30"/>
      <c r="M311" s="142" t="s">
        <v>1</v>
      </c>
      <c r="N311" s="143" t="s">
        <v>39</v>
      </c>
      <c r="P311" s="144">
        <f>O311*H311</f>
        <v>0</v>
      </c>
      <c r="Q311" s="144">
        <v>0</v>
      </c>
      <c r="R311" s="144">
        <f>Q311*H311</f>
        <v>0</v>
      </c>
      <c r="S311" s="144">
        <v>0</v>
      </c>
      <c r="T311" s="145">
        <f>S311*H311</f>
        <v>0</v>
      </c>
      <c r="AR311" s="146" t="s">
        <v>215</v>
      </c>
      <c r="AT311" s="146" t="s">
        <v>138</v>
      </c>
      <c r="AU311" s="146" t="s">
        <v>84</v>
      </c>
      <c r="AY311" s="15" t="s">
        <v>135</v>
      </c>
      <c r="BE311" s="147">
        <f>IF(N311="základní",J311,0)</f>
        <v>0</v>
      </c>
      <c r="BF311" s="147">
        <f>IF(N311="snížená",J311,0)</f>
        <v>0</v>
      </c>
      <c r="BG311" s="147">
        <f>IF(N311="zákl. přenesená",J311,0)</f>
        <v>0</v>
      </c>
      <c r="BH311" s="147">
        <f>IF(N311="sníž. přenesená",J311,0)</f>
        <v>0</v>
      </c>
      <c r="BI311" s="147">
        <f>IF(N311="nulová",J311,0)</f>
        <v>0</v>
      </c>
      <c r="BJ311" s="15" t="s">
        <v>84</v>
      </c>
      <c r="BK311" s="147">
        <f>ROUND(I311*H311,2)</f>
        <v>0</v>
      </c>
      <c r="BL311" s="15" t="s">
        <v>215</v>
      </c>
      <c r="BM311" s="146" t="s">
        <v>540</v>
      </c>
    </row>
    <row r="312" spans="2:65" s="1" customFormat="1" ht="24.2" customHeight="1">
      <c r="B312" s="134"/>
      <c r="C312" s="135" t="s">
        <v>541</v>
      </c>
      <c r="D312" s="135" t="s">
        <v>138</v>
      </c>
      <c r="E312" s="136" t="s">
        <v>542</v>
      </c>
      <c r="F312" s="137" t="s">
        <v>543</v>
      </c>
      <c r="G312" s="138" t="s">
        <v>300</v>
      </c>
      <c r="H312" s="139">
        <v>0.435</v>
      </c>
      <c r="I312" s="140"/>
      <c r="J312" s="141">
        <f>ROUND(I312*H312,2)</f>
        <v>0</v>
      </c>
      <c r="K312" s="137" t="s">
        <v>161</v>
      </c>
      <c r="L312" s="30"/>
      <c r="M312" s="142" t="s">
        <v>1</v>
      </c>
      <c r="N312" s="143" t="s">
        <v>39</v>
      </c>
      <c r="P312" s="144">
        <f>O312*H312</f>
        <v>0</v>
      </c>
      <c r="Q312" s="144">
        <v>0</v>
      </c>
      <c r="R312" s="144">
        <f>Q312*H312</f>
        <v>0</v>
      </c>
      <c r="S312" s="144">
        <v>0</v>
      </c>
      <c r="T312" s="145">
        <f>S312*H312</f>
        <v>0</v>
      </c>
      <c r="AR312" s="146" t="s">
        <v>215</v>
      </c>
      <c r="AT312" s="146" t="s">
        <v>138</v>
      </c>
      <c r="AU312" s="146" t="s">
        <v>84</v>
      </c>
      <c r="AY312" s="15" t="s">
        <v>135</v>
      </c>
      <c r="BE312" s="147">
        <f>IF(N312="základní",J312,0)</f>
        <v>0</v>
      </c>
      <c r="BF312" s="147">
        <f>IF(N312="snížená",J312,0)</f>
        <v>0</v>
      </c>
      <c r="BG312" s="147">
        <f>IF(N312="zákl. přenesená",J312,0)</f>
        <v>0</v>
      </c>
      <c r="BH312" s="147">
        <f>IF(N312="sníž. přenesená",J312,0)</f>
        <v>0</v>
      </c>
      <c r="BI312" s="147">
        <f>IF(N312="nulová",J312,0)</f>
        <v>0</v>
      </c>
      <c r="BJ312" s="15" t="s">
        <v>84</v>
      </c>
      <c r="BK312" s="147">
        <f>ROUND(I312*H312,2)</f>
        <v>0</v>
      </c>
      <c r="BL312" s="15" t="s">
        <v>215</v>
      </c>
      <c r="BM312" s="146" t="s">
        <v>544</v>
      </c>
    </row>
    <row r="313" spans="2:63" s="11" customFormat="1" ht="22.9" customHeight="1">
      <c r="B313" s="122"/>
      <c r="D313" s="123" t="s">
        <v>72</v>
      </c>
      <c r="E313" s="132" t="s">
        <v>545</v>
      </c>
      <c r="F313" s="132" t="s">
        <v>546</v>
      </c>
      <c r="I313" s="125"/>
      <c r="J313" s="133">
        <f>BK313</f>
        <v>0</v>
      </c>
      <c r="L313" s="122"/>
      <c r="M313" s="127"/>
      <c r="P313" s="128">
        <f>SUM(P314:P317)</f>
        <v>0</v>
      </c>
      <c r="R313" s="128">
        <f>SUM(R314:R317)</f>
        <v>0.0007875</v>
      </c>
      <c r="T313" s="129">
        <f>SUM(T314:T317)</f>
        <v>0</v>
      </c>
      <c r="AR313" s="123" t="s">
        <v>84</v>
      </c>
      <c r="AT313" s="130" t="s">
        <v>72</v>
      </c>
      <c r="AU313" s="130" t="s">
        <v>79</v>
      </c>
      <c r="AY313" s="123" t="s">
        <v>135</v>
      </c>
      <c r="BK313" s="131">
        <f>SUM(BK314:BK317)</f>
        <v>0</v>
      </c>
    </row>
    <row r="314" spans="2:65" s="1" customFormat="1" ht="24.2" customHeight="1">
      <c r="B314" s="134"/>
      <c r="C314" s="135" t="s">
        <v>547</v>
      </c>
      <c r="D314" s="135" t="s">
        <v>138</v>
      </c>
      <c r="E314" s="136" t="s">
        <v>548</v>
      </c>
      <c r="F314" s="137" t="s">
        <v>549</v>
      </c>
      <c r="G314" s="138" t="s">
        <v>141</v>
      </c>
      <c r="H314" s="139">
        <v>3.15</v>
      </c>
      <c r="I314" s="140"/>
      <c r="J314" s="141">
        <f>ROUND(I314*H314,2)</f>
        <v>0</v>
      </c>
      <c r="K314" s="137" t="s">
        <v>161</v>
      </c>
      <c r="L314" s="30"/>
      <c r="M314" s="142" t="s">
        <v>1</v>
      </c>
      <c r="N314" s="143" t="s">
        <v>39</v>
      </c>
      <c r="P314" s="144">
        <f>O314*H314</f>
        <v>0</v>
      </c>
      <c r="Q314" s="144">
        <v>0.00025</v>
      </c>
      <c r="R314" s="144">
        <f>Q314*H314</f>
        <v>0.0007875</v>
      </c>
      <c r="S314" s="144">
        <v>0</v>
      </c>
      <c r="T314" s="145">
        <f>S314*H314</f>
        <v>0</v>
      </c>
      <c r="AR314" s="146" t="s">
        <v>215</v>
      </c>
      <c r="AT314" s="146" t="s">
        <v>138</v>
      </c>
      <c r="AU314" s="146" t="s">
        <v>84</v>
      </c>
      <c r="AY314" s="15" t="s">
        <v>135</v>
      </c>
      <c r="BE314" s="147">
        <f>IF(N314="základní",J314,0)</f>
        <v>0</v>
      </c>
      <c r="BF314" s="147">
        <f>IF(N314="snížená",J314,0)</f>
        <v>0</v>
      </c>
      <c r="BG314" s="147">
        <f>IF(N314="zákl. přenesená",J314,0)</f>
        <v>0</v>
      </c>
      <c r="BH314" s="147">
        <f>IF(N314="sníž. přenesená",J314,0)</f>
        <v>0</v>
      </c>
      <c r="BI314" s="147">
        <f>IF(N314="nulová",J314,0)</f>
        <v>0</v>
      </c>
      <c r="BJ314" s="15" t="s">
        <v>84</v>
      </c>
      <c r="BK314" s="147">
        <f>ROUND(I314*H314,2)</f>
        <v>0</v>
      </c>
      <c r="BL314" s="15" t="s">
        <v>215</v>
      </c>
      <c r="BM314" s="146" t="s">
        <v>550</v>
      </c>
    </row>
    <row r="315" spans="2:51" s="12" customFormat="1" ht="11.25">
      <c r="B315" s="148"/>
      <c r="D315" s="149" t="s">
        <v>144</v>
      </c>
      <c r="E315" s="150" t="s">
        <v>1</v>
      </c>
      <c r="F315" s="151" t="s">
        <v>551</v>
      </c>
      <c r="H315" s="152">
        <v>3.15</v>
      </c>
      <c r="I315" s="153"/>
      <c r="L315" s="148"/>
      <c r="M315" s="154"/>
      <c r="T315" s="155"/>
      <c r="AT315" s="150" t="s">
        <v>144</v>
      </c>
      <c r="AU315" s="150" t="s">
        <v>84</v>
      </c>
      <c r="AV315" s="12" t="s">
        <v>84</v>
      </c>
      <c r="AW315" s="12" t="s">
        <v>30</v>
      </c>
      <c r="AX315" s="12" t="s">
        <v>79</v>
      </c>
      <c r="AY315" s="150" t="s">
        <v>135</v>
      </c>
    </row>
    <row r="316" spans="2:65" s="1" customFormat="1" ht="24.2" customHeight="1">
      <c r="B316" s="134"/>
      <c r="C316" s="135" t="s">
        <v>552</v>
      </c>
      <c r="D316" s="135" t="s">
        <v>138</v>
      </c>
      <c r="E316" s="136" t="s">
        <v>553</v>
      </c>
      <c r="F316" s="137" t="s">
        <v>554</v>
      </c>
      <c r="G316" s="138" t="s">
        <v>300</v>
      </c>
      <c r="H316" s="139">
        <v>0.001</v>
      </c>
      <c r="I316" s="140"/>
      <c r="J316" s="141">
        <f>ROUND(I316*H316,2)</f>
        <v>0</v>
      </c>
      <c r="K316" s="137" t="s">
        <v>161</v>
      </c>
      <c r="L316" s="30"/>
      <c r="M316" s="142" t="s">
        <v>1</v>
      </c>
      <c r="N316" s="143" t="s">
        <v>39</v>
      </c>
      <c r="P316" s="144">
        <f>O316*H316</f>
        <v>0</v>
      </c>
      <c r="Q316" s="144">
        <v>0</v>
      </c>
      <c r="R316" s="144">
        <f>Q316*H316</f>
        <v>0</v>
      </c>
      <c r="S316" s="144">
        <v>0</v>
      </c>
      <c r="T316" s="145">
        <f>S316*H316</f>
        <v>0</v>
      </c>
      <c r="AR316" s="146" t="s">
        <v>215</v>
      </c>
      <c r="AT316" s="146" t="s">
        <v>138</v>
      </c>
      <c r="AU316" s="146" t="s">
        <v>84</v>
      </c>
      <c r="AY316" s="15" t="s">
        <v>135</v>
      </c>
      <c r="BE316" s="147">
        <f>IF(N316="základní",J316,0)</f>
        <v>0</v>
      </c>
      <c r="BF316" s="147">
        <f>IF(N316="snížená",J316,0)</f>
        <v>0</v>
      </c>
      <c r="BG316" s="147">
        <f>IF(N316="zákl. přenesená",J316,0)</f>
        <v>0</v>
      </c>
      <c r="BH316" s="147">
        <f>IF(N316="sníž. přenesená",J316,0)</f>
        <v>0</v>
      </c>
      <c r="BI316" s="147">
        <f>IF(N316="nulová",J316,0)</f>
        <v>0</v>
      </c>
      <c r="BJ316" s="15" t="s">
        <v>84</v>
      </c>
      <c r="BK316" s="147">
        <f>ROUND(I316*H316,2)</f>
        <v>0</v>
      </c>
      <c r="BL316" s="15" t="s">
        <v>215</v>
      </c>
      <c r="BM316" s="146" t="s">
        <v>555</v>
      </c>
    </row>
    <row r="317" spans="2:65" s="1" customFormat="1" ht="24.2" customHeight="1">
      <c r="B317" s="134"/>
      <c r="C317" s="135" t="s">
        <v>556</v>
      </c>
      <c r="D317" s="135" t="s">
        <v>138</v>
      </c>
      <c r="E317" s="136" t="s">
        <v>557</v>
      </c>
      <c r="F317" s="137" t="s">
        <v>558</v>
      </c>
      <c r="G317" s="138" t="s">
        <v>300</v>
      </c>
      <c r="H317" s="139">
        <v>0.001</v>
      </c>
      <c r="I317" s="140"/>
      <c r="J317" s="141">
        <f>ROUND(I317*H317,2)</f>
        <v>0</v>
      </c>
      <c r="K317" s="137" t="s">
        <v>161</v>
      </c>
      <c r="L317" s="30"/>
      <c r="M317" s="142" t="s">
        <v>1</v>
      </c>
      <c r="N317" s="143" t="s">
        <v>39</v>
      </c>
      <c r="P317" s="144">
        <f>O317*H317</f>
        <v>0</v>
      </c>
      <c r="Q317" s="144">
        <v>0</v>
      </c>
      <c r="R317" s="144">
        <f>Q317*H317</f>
        <v>0</v>
      </c>
      <c r="S317" s="144">
        <v>0</v>
      </c>
      <c r="T317" s="145">
        <f>S317*H317</f>
        <v>0</v>
      </c>
      <c r="AR317" s="146" t="s">
        <v>215</v>
      </c>
      <c r="AT317" s="146" t="s">
        <v>138</v>
      </c>
      <c r="AU317" s="146" t="s">
        <v>84</v>
      </c>
      <c r="AY317" s="15" t="s">
        <v>135</v>
      </c>
      <c r="BE317" s="147">
        <f>IF(N317="základní",J317,0)</f>
        <v>0</v>
      </c>
      <c r="BF317" s="147">
        <f>IF(N317="snížená",J317,0)</f>
        <v>0</v>
      </c>
      <c r="BG317" s="147">
        <f>IF(N317="zákl. přenesená",J317,0)</f>
        <v>0</v>
      </c>
      <c r="BH317" s="147">
        <f>IF(N317="sníž. přenesená",J317,0)</f>
        <v>0</v>
      </c>
      <c r="BI317" s="147">
        <f>IF(N317="nulová",J317,0)</f>
        <v>0</v>
      </c>
      <c r="BJ317" s="15" t="s">
        <v>84</v>
      </c>
      <c r="BK317" s="147">
        <f>ROUND(I317*H317,2)</f>
        <v>0</v>
      </c>
      <c r="BL317" s="15" t="s">
        <v>215</v>
      </c>
      <c r="BM317" s="146" t="s">
        <v>559</v>
      </c>
    </row>
    <row r="318" spans="2:63" s="11" customFormat="1" ht="22.9" customHeight="1">
      <c r="B318" s="122"/>
      <c r="D318" s="123" t="s">
        <v>72</v>
      </c>
      <c r="E318" s="132" t="s">
        <v>560</v>
      </c>
      <c r="F318" s="132" t="s">
        <v>561</v>
      </c>
      <c r="I318" s="125"/>
      <c r="J318" s="133">
        <f>BK318</f>
        <v>0</v>
      </c>
      <c r="L318" s="122"/>
      <c r="M318" s="127"/>
      <c r="P318" s="128">
        <f>SUM(P319:P321)</f>
        <v>0</v>
      </c>
      <c r="R318" s="128">
        <f>SUM(R319:R321)</f>
        <v>0.0053802500000000005</v>
      </c>
      <c r="T318" s="129">
        <f>SUM(T319:T321)</f>
        <v>0</v>
      </c>
      <c r="AR318" s="123" t="s">
        <v>84</v>
      </c>
      <c r="AT318" s="130" t="s">
        <v>72</v>
      </c>
      <c r="AU318" s="130" t="s">
        <v>79</v>
      </c>
      <c r="AY318" s="123" t="s">
        <v>135</v>
      </c>
      <c r="BK318" s="131">
        <f>SUM(BK319:BK321)</f>
        <v>0</v>
      </c>
    </row>
    <row r="319" spans="2:65" s="1" customFormat="1" ht="24.2" customHeight="1">
      <c r="B319" s="134"/>
      <c r="C319" s="135" t="s">
        <v>562</v>
      </c>
      <c r="D319" s="135" t="s">
        <v>138</v>
      </c>
      <c r="E319" s="136" t="s">
        <v>563</v>
      </c>
      <c r="F319" s="137" t="s">
        <v>564</v>
      </c>
      <c r="G319" s="138" t="s">
        <v>141</v>
      </c>
      <c r="H319" s="139">
        <v>21.521</v>
      </c>
      <c r="I319" s="140"/>
      <c r="J319" s="141">
        <f>ROUND(I319*H319,2)</f>
        <v>0</v>
      </c>
      <c r="K319" s="137" t="s">
        <v>161</v>
      </c>
      <c r="L319" s="30"/>
      <c r="M319" s="142" t="s">
        <v>1</v>
      </c>
      <c r="N319" s="143" t="s">
        <v>39</v>
      </c>
      <c r="P319" s="144">
        <f>O319*H319</f>
        <v>0</v>
      </c>
      <c r="Q319" s="144">
        <v>0.00025</v>
      </c>
      <c r="R319" s="144">
        <f>Q319*H319</f>
        <v>0.0053802500000000005</v>
      </c>
      <c r="S319" s="144">
        <v>0</v>
      </c>
      <c r="T319" s="145">
        <f>S319*H319</f>
        <v>0</v>
      </c>
      <c r="AR319" s="146" t="s">
        <v>215</v>
      </c>
      <c r="AT319" s="146" t="s">
        <v>138</v>
      </c>
      <c r="AU319" s="146" t="s">
        <v>84</v>
      </c>
      <c r="AY319" s="15" t="s">
        <v>135</v>
      </c>
      <c r="BE319" s="147">
        <f>IF(N319="základní",J319,0)</f>
        <v>0</v>
      </c>
      <c r="BF319" s="147">
        <f>IF(N319="snížená",J319,0)</f>
        <v>0</v>
      </c>
      <c r="BG319" s="147">
        <f>IF(N319="zákl. přenesená",J319,0)</f>
        <v>0</v>
      </c>
      <c r="BH319" s="147">
        <f>IF(N319="sníž. přenesená",J319,0)</f>
        <v>0</v>
      </c>
      <c r="BI319" s="147">
        <f>IF(N319="nulová",J319,0)</f>
        <v>0</v>
      </c>
      <c r="BJ319" s="15" t="s">
        <v>84</v>
      </c>
      <c r="BK319" s="147">
        <f>ROUND(I319*H319,2)</f>
        <v>0</v>
      </c>
      <c r="BL319" s="15" t="s">
        <v>215</v>
      </c>
      <c r="BM319" s="146" t="s">
        <v>565</v>
      </c>
    </row>
    <row r="320" spans="2:65" s="1" customFormat="1" ht="24.2" customHeight="1">
      <c r="B320" s="134"/>
      <c r="C320" s="135" t="s">
        <v>566</v>
      </c>
      <c r="D320" s="135" t="s">
        <v>138</v>
      </c>
      <c r="E320" s="136" t="s">
        <v>567</v>
      </c>
      <c r="F320" s="137" t="s">
        <v>568</v>
      </c>
      <c r="G320" s="138" t="s">
        <v>300</v>
      </c>
      <c r="H320" s="139">
        <v>0.005</v>
      </c>
      <c r="I320" s="140"/>
      <c r="J320" s="141">
        <f>ROUND(I320*H320,2)</f>
        <v>0</v>
      </c>
      <c r="K320" s="137" t="s">
        <v>161</v>
      </c>
      <c r="L320" s="30"/>
      <c r="M320" s="142" t="s">
        <v>1</v>
      </c>
      <c r="N320" s="143" t="s">
        <v>39</v>
      </c>
      <c r="P320" s="144">
        <f>O320*H320</f>
        <v>0</v>
      </c>
      <c r="Q320" s="144">
        <v>0</v>
      </c>
      <c r="R320" s="144">
        <f>Q320*H320</f>
        <v>0</v>
      </c>
      <c r="S320" s="144">
        <v>0</v>
      </c>
      <c r="T320" s="145">
        <f>S320*H320</f>
        <v>0</v>
      </c>
      <c r="AR320" s="146" t="s">
        <v>215</v>
      </c>
      <c r="AT320" s="146" t="s">
        <v>138</v>
      </c>
      <c r="AU320" s="146" t="s">
        <v>84</v>
      </c>
      <c r="AY320" s="15" t="s">
        <v>135</v>
      </c>
      <c r="BE320" s="147">
        <f>IF(N320="základní",J320,0)</f>
        <v>0</v>
      </c>
      <c r="BF320" s="147">
        <f>IF(N320="snížená",J320,0)</f>
        <v>0</v>
      </c>
      <c r="BG320" s="147">
        <f>IF(N320="zákl. přenesená",J320,0)</f>
        <v>0</v>
      </c>
      <c r="BH320" s="147">
        <f>IF(N320="sníž. přenesená",J320,0)</f>
        <v>0</v>
      </c>
      <c r="BI320" s="147">
        <f>IF(N320="nulová",J320,0)</f>
        <v>0</v>
      </c>
      <c r="BJ320" s="15" t="s">
        <v>84</v>
      </c>
      <c r="BK320" s="147">
        <f>ROUND(I320*H320,2)</f>
        <v>0</v>
      </c>
      <c r="BL320" s="15" t="s">
        <v>215</v>
      </c>
      <c r="BM320" s="146" t="s">
        <v>569</v>
      </c>
    </row>
    <row r="321" spans="2:65" s="1" customFormat="1" ht="24.2" customHeight="1">
      <c r="B321" s="134"/>
      <c r="C321" s="135" t="s">
        <v>570</v>
      </c>
      <c r="D321" s="135" t="s">
        <v>138</v>
      </c>
      <c r="E321" s="136" t="s">
        <v>571</v>
      </c>
      <c r="F321" s="137" t="s">
        <v>572</v>
      </c>
      <c r="G321" s="138" t="s">
        <v>300</v>
      </c>
      <c r="H321" s="139">
        <v>0.005</v>
      </c>
      <c r="I321" s="140"/>
      <c r="J321" s="141">
        <f>ROUND(I321*H321,2)</f>
        <v>0</v>
      </c>
      <c r="K321" s="137" t="s">
        <v>161</v>
      </c>
      <c r="L321" s="30"/>
      <c r="M321" s="142" t="s">
        <v>1</v>
      </c>
      <c r="N321" s="143" t="s">
        <v>39</v>
      </c>
      <c r="P321" s="144">
        <f>O321*H321</f>
        <v>0</v>
      </c>
      <c r="Q321" s="144">
        <v>0</v>
      </c>
      <c r="R321" s="144">
        <f>Q321*H321</f>
        <v>0</v>
      </c>
      <c r="S321" s="144">
        <v>0</v>
      </c>
      <c r="T321" s="145">
        <f>S321*H321</f>
        <v>0</v>
      </c>
      <c r="AR321" s="146" t="s">
        <v>215</v>
      </c>
      <c r="AT321" s="146" t="s">
        <v>138</v>
      </c>
      <c r="AU321" s="146" t="s">
        <v>84</v>
      </c>
      <c r="AY321" s="15" t="s">
        <v>135</v>
      </c>
      <c r="BE321" s="147">
        <f>IF(N321="základní",J321,0)</f>
        <v>0</v>
      </c>
      <c r="BF321" s="147">
        <f>IF(N321="snížená",J321,0)</f>
        <v>0</v>
      </c>
      <c r="BG321" s="147">
        <f>IF(N321="zákl. přenesená",J321,0)</f>
        <v>0</v>
      </c>
      <c r="BH321" s="147">
        <f>IF(N321="sníž. přenesená",J321,0)</f>
        <v>0</v>
      </c>
      <c r="BI321" s="147">
        <f>IF(N321="nulová",J321,0)</f>
        <v>0</v>
      </c>
      <c r="BJ321" s="15" t="s">
        <v>84</v>
      </c>
      <c r="BK321" s="147">
        <f>ROUND(I321*H321,2)</f>
        <v>0</v>
      </c>
      <c r="BL321" s="15" t="s">
        <v>215</v>
      </c>
      <c r="BM321" s="146" t="s">
        <v>573</v>
      </c>
    </row>
    <row r="322" spans="2:63" s="11" customFormat="1" ht="22.9" customHeight="1">
      <c r="B322" s="122"/>
      <c r="D322" s="123" t="s">
        <v>72</v>
      </c>
      <c r="E322" s="132" t="s">
        <v>574</v>
      </c>
      <c r="F322" s="132" t="s">
        <v>575</v>
      </c>
      <c r="I322" s="125"/>
      <c r="J322" s="133">
        <f>BK322</f>
        <v>0</v>
      </c>
      <c r="L322" s="122"/>
      <c r="M322" s="127"/>
      <c r="P322" s="128">
        <f>SUM(P323:P343)</f>
        <v>0</v>
      </c>
      <c r="R322" s="128">
        <f>SUM(R323:R343)</f>
        <v>0.05005187999999999</v>
      </c>
      <c r="T322" s="129">
        <f>SUM(T323:T343)</f>
        <v>0</v>
      </c>
      <c r="AR322" s="123" t="s">
        <v>84</v>
      </c>
      <c r="AT322" s="130" t="s">
        <v>72</v>
      </c>
      <c r="AU322" s="130" t="s">
        <v>79</v>
      </c>
      <c r="AY322" s="123" t="s">
        <v>135</v>
      </c>
      <c r="BK322" s="131">
        <f>SUM(BK323:BK343)</f>
        <v>0</v>
      </c>
    </row>
    <row r="323" spans="2:65" s="1" customFormat="1" ht="33" customHeight="1">
      <c r="B323" s="134"/>
      <c r="C323" s="135" t="s">
        <v>576</v>
      </c>
      <c r="D323" s="135" t="s">
        <v>138</v>
      </c>
      <c r="E323" s="136" t="s">
        <v>577</v>
      </c>
      <c r="F323" s="137" t="s">
        <v>578</v>
      </c>
      <c r="G323" s="138" t="s">
        <v>155</v>
      </c>
      <c r="H323" s="139">
        <v>1</v>
      </c>
      <c r="I323" s="140"/>
      <c r="J323" s="141">
        <f>ROUND(I323*H323,2)</f>
        <v>0</v>
      </c>
      <c r="K323" s="137" t="s">
        <v>1</v>
      </c>
      <c r="L323" s="30"/>
      <c r="M323" s="142" t="s">
        <v>1</v>
      </c>
      <c r="N323" s="143" t="s">
        <v>39</v>
      </c>
      <c r="P323" s="144">
        <f>O323*H323</f>
        <v>0</v>
      </c>
      <c r="Q323" s="144">
        <v>0</v>
      </c>
      <c r="R323" s="144">
        <f>Q323*H323</f>
        <v>0</v>
      </c>
      <c r="S323" s="144">
        <v>0</v>
      </c>
      <c r="T323" s="145">
        <f>S323*H323</f>
        <v>0</v>
      </c>
      <c r="AR323" s="146" t="s">
        <v>215</v>
      </c>
      <c r="AT323" s="146" t="s">
        <v>138</v>
      </c>
      <c r="AU323" s="146" t="s">
        <v>84</v>
      </c>
      <c r="AY323" s="15" t="s">
        <v>135</v>
      </c>
      <c r="BE323" s="147">
        <f>IF(N323="základní",J323,0)</f>
        <v>0</v>
      </c>
      <c r="BF323" s="147">
        <f>IF(N323="snížená",J323,0)</f>
        <v>0</v>
      </c>
      <c r="BG323" s="147">
        <f>IF(N323="zákl. přenesená",J323,0)</f>
        <v>0</v>
      </c>
      <c r="BH323" s="147">
        <f>IF(N323="sníž. přenesená",J323,0)</f>
        <v>0</v>
      </c>
      <c r="BI323" s="147">
        <f>IF(N323="nulová",J323,0)</f>
        <v>0</v>
      </c>
      <c r="BJ323" s="15" t="s">
        <v>84</v>
      </c>
      <c r="BK323" s="147">
        <f>ROUND(I323*H323,2)</f>
        <v>0</v>
      </c>
      <c r="BL323" s="15" t="s">
        <v>215</v>
      </c>
      <c r="BM323" s="146" t="s">
        <v>579</v>
      </c>
    </row>
    <row r="324" spans="2:65" s="1" customFormat="1" ht="24.2" customHeight="1">
      <c r="B324" s="134"/>
      <c r="C324" s="135" t="s">
        <v>580</v>
      </c>
      <c r="D324" s="135" t="s">
        <v>138</v>
      </c>
      <c r="E324" s="136" t="s">
        <v>581</v>
      </c>
      <c r="F324" s="137" t="s">
        <v>582</v>
      </c>
      <c r="G324" s="138" t="s">
        <v>148</v>
      </c>
      <c r="H324" s="139">
        <v>3.2</v>
      </c>
      <c r="I324" s="140"/>
      <c r="J324" s="141">
        <f>ROUND(I324*H324,2)</f>
        <v>0</v>
      </c>
      <c r="K324" s="137" t="s">
        <v>161</v>
      </c>
      <c r="L324" s="30"/>
      <c r="M324" s="142" t="s">
        <v>1</v>
      </c>
      <c r="N324" s="143" t="s">
        <v>39</v>
      </c>
      <c r="P324" s="144">
        <f>O324*H324</f>
        <v>0</v>
      </c>
      <c r="Q324" s="144">
        <v>0.00021</v>
      </c>
      <c r="R324" s="144">
        <f>Q324*H324</f>
        <v>0.0006720000000000001</v>
      </c>
      <c r="S324" s="144">
        <v>0</v>
      </c>
      <c r="T324" s="145">
        <f>S324*H324</f>
        <v>0</v>
      </c>
      <c r="AR324" s="146" t="s">
        <v>215</v>
      </c>
      <c r="AT324" s="146" t="s">
        <v>138</v>
      </c>
      <c r="AU324" s="146" t="s">
        <v>84</v>
      </c>
      <c r="AY324" s="15" t="s">
        <v>135</v>
      </c>
      <c r="BE324" s="147">
        <f>IF(N324="základní",J324,0)</f>
        <v>0</v>
      </c>
      <c r="BF324" s="147">
        <f>IF(N324="snížená",J324,0)</f>
        <v>0</v>
      </c>
      <c r="BG324" s="147">
        <f>IF(N324="zákl. přenesená",J324,0)</f>
        <v>0</v>
      </c>
      <c r="BH324" s="147">
        <f>IF(N324="sníž. přenesená",J324,0)</f>
        <v>0</v>
      </c>
      <c r="BI324" s="147">
        <f>IF(N324="nulová",J324,0)</f>
        <v>0</v>
      </c>
      <c r="BJ324" s="15" t="s">
        <v>84</v>
      </c>
      <c r="BK324" s="147">
        <f>ROUND(I324*H324,2)</f>
        <v>0</v>
      </c>
      <c r="BL324" s="15" t="s">
        <v>215</v>
      </c>
      <c r="BM324" s="146" t="s">
        <v>583</v>
      </c>
    </row>
    <row r="325" spans="2:51" s="12" customFormat="1" ht="11.25">
      <c r="B325" s="148"/>
      <c r="D325" s="149" t="s">
        <v>144</v>
      </c>
      <c r="E325" s="150" t="s">
        <v>1</v>
      </c>
      <c r="F325" s="151" t="s">
        <v>584</v>
      </c>
      <c r="H325" s="152">
        <v>3.2</v>
      </c>
      <c r="I325" s="153"/>
      <c r="L325" s="148"/>
      <c r="M325" s="154"/>
      <c r="T325" s="155"/>
      <c r="AT325" s="150" t="s">
        <v>144</v>
      </c>
      <c r="AU325" s="150" t="s">
        <v>84</v>
      </c>
      <c r="AV325" s="12" t="s">
        <v>84</v>
      </c>
      <c r="AW325" s="12" t="s">
        <v>30</v>
      </c>
      <c r="AX325" s="12" t="s">
        <v>79</v>
      </c>
      <c r="AY325" s="150" t="s">
        <v>135</v>
      </c>
    </row>
    <row r="326" spans="2:65" s="1" customFormat="1" ht="24.2" customHeight="1">
      <c r="B326" s="134"/>
      <c r="C326" s="135" t="s">
        <v>585</v>
      </c>
      <c r="D326" s="135" t="s">
        <v>138</v>
      </c>
      <c r="E326" s="136" t="s">
        <v>586</v>
      </c>
      <c r="F326" s="137" t="s">
        <v>587</v>
      </c>
      <c r="G326" s="138" t="s">
        <v>141</v>
      </c>
      <c r="H326" s="139">
        <v>17.598</v>
      </c>
      <c r="I326" s="140"/>
      <c r="J326" s="141">
        <f>ROUND(I326*H326,2)</f>
        <v>0</v>
      </c>
      <c r="K326" s="137" t="s">
        <v>161</v>
      </c>
      <c r="L326" s="30"/>
      <c r="M326" s="142" t="s">
        <v>1</v>
      </c>
      <c r="N326" s="143" t="s">
        <v>39</v>
      </c>
      <c r="P326" s="144">
        <f>O326*H326</f>
        <v>0</v>
      </c>
      <c r="Q326" s="144">
        <v>8E-05</v>
      </c>
      <c r="R326" s="144">
        <f>Q326*H326</f>
        <v>0.00140784</v>
      </c>
      <c r="S326" s="144">
        <v>0</v>
      </c>
      <c r="T326" s="145">
        <f>S326*H326</f>
        <v>0</v>
      </c>
      <c r="AR326" s="146" t="s">
        <v>215</v>
      </c>
      <c r="AT326" s="146" t="s">
        <v>138</v>
      </c>
      <c r="AU326" s="146" t="s">
        <v>84</v>
      </c>
      <c r="AY326" s="15" t="s">
        <v>135</v>
      </c>
      <c r="BE326" s="147">
        <f>IF(N326="základní",J326,0)</f>
        <v>0</v>
      </c>
      <c r="BF326" s="147">
        <f>IF(N326="snížená",J326,0)</f>
        <v>0</v>
      </c>
      <c r="BG326" s="147">
        <f>IF(N326="zákl. přenesená",J326,0)</f>
        <v>0</v>
      </c>
      <c r="BH326" s="147">
        <f>IF(N326="sníž. přenesená",J326,0)</f>
        <v>0</v>
      </c>
      <c r="BI326" s="147">
        <f>IF(N326="nulová",J326,0)</f>
        <v>0</v>
      </c>
      <c r="BJ326" s="15" t="s">
        <v>84</v>
      </c>
      <c r="BK326" s="147">
        <f>ROUND(I326*H326,2)</f>
        <v>0</v>
      </c>
      <c r="BL326" s="15" t="s">
        <v>215</v>
      </c>
      <c r="BM326" s="146" t="s">
        <v>588</v>
      </c>
    </row>
    <row r="327" spans="2:51" s="12" customFormat="1" ht="11.25">
      <c r="B327" s="148"/>
      <c r="D327" s="149" t="s">
        <v>144</v>
      </c>
      <c r="E327" s="150" t="s">
        <v>1</v>
      </c>
      <c r="F327" s="151" t="s">
        <v>589</v>
      </c>
      <c r="H327" s="152">
        <v>1.46</v>
      </c>
      <c r="I327" s="153"/>
      <c r="L327" s="148"/>
      <c r="M327" s="154"/>
      <c r="T327" s="155"/>
      <c r="AT327" s="150" t="s">
        <v>144</v>
      </c>
      <c r="AU327" s="150" t="s">
        <v>84</v>
      </c>
      <c r="AV327" s="12" t="s">
        <v>84</v>
      </c>
      <c r="AW327" s="12" t="s">
        <v>30</v>
      </c>
      <c r="AX327" s="12" t="s">
        <v>73</v>
      </c>
      <c r="AY327" s="150" t="s">
        <v>135</v>
      </c>
    </row>
    <row r="328" spans="2:51" s="12" customFormat="1" ht="11.25">
      <c r="B328" s="148"/>
      <c r="D328" s="149" t="s">
        <v>144</v>
      </c>
      <c r="E328" s="150" t="s">
        <v>1</v>
      </c>
      <c r="F328" s="151" t="s">
        <v>590</v>
      </c>
      <c r="H328" s="152">
        <v>1.59</v>
      </c>
      <c r="I328" s="153"/>
      <c r="L328" s="148"/>
      <c r="M328" s="154"/>
      <c r="T328" s="155"/>
      <c r="AT328" s="150" t="s">
        <v>144</v>
      </c>
      <c r="AU328" s="150" t="s">
        <v>84</v>
      </c>
      <c r="AV328" s="12" t="s">
        <v>84</v>
      </c>
      <c r="AW328" s="12" t="s">
        <v>30</v>
      </c>
      <c r="AX328" s="12" t="s">
        <v>73</v>
      </c>
      <c r="AY328" s="150" t="s">
        <v>135</v>
      </c>
    </row>
    <row r="329" spans="2:51" s="12" customFormat="1" ht="11.25">
      <c r="B329" s="148"/>
      <c r="D329" s="149" t="s">
        <v>144</v>
      </c>
      <c r="E329" s="150" t="s">
        <v>1</v>
      </c>
      <c r="F329" s="151" t="s">
        <v>591</v>
      </c>
      <c r="H329" s="152">
        <v>7.156</v>
      </c>
      <c r="I329" s="153"/>
      <c r="L329" s="148"/>
      <c r="M329" s="154"/>
      <c r="T329" s="155"/>
      <c r="AT329" s="150" t="s">
        <v>144</v>
      </c>
      <c r="AU329" s="150" t="s">
        <v>84</v>
      </c>
      <c r="AV329" s="12" t="s">
        <v>84</v>
      </c>
      <c r="AW329" s="12" t="s">
        <v>30</v>
      </c>
      <c r="AX329" s="12" t="s">
        <v>73</v>
      </c>
      <c r="AY329" s="150" t="s">
        <v>135</v>
      </c>
    </row>
    <row r="330" spans="2:51" s="12" customFormat="1" ht="11.25">
      <c r="B330" s="148"/>
      <c r="D330" s="149" t="s">
        <v>144</v>
      </c>
      <c r="E330" s="150" t="s">
        <v>1</v>
      </c>
      <c r="F330" s="151" t="s">
        <v>592</v>
      </c>
      <c r="H330" s="152">
        <v>7.392</v>
      </c>
      <c r="I330" s="153"/>
      <c r="L330" s="148"/>
      <c r="M330" s="154"/>
      <c r="T330" s="155"/>
      <c r="AT330" s="150" t="s">
        <v>144</v>
      </c>
      <c r="AU330" s="150" t="s">
        <v>84</v>
      </c>
      <c r="AV330" s="12" t="s">
        <v>84</v>
      </c>
      <c r="AW330" s="12" t="s">
        <v>30</v>
      </c>
      <c r="AX330" s="12" t="s">
        <v>73</v>
      </c>
      <c r="AY330" s="150" t="s">
        <v>135</v>
      </c>
    </row>
    <row r="331" spans="2:51" s="13" customFormat="1" ht="11.25">
      <c r="B331" s="156"/>
      <c r="D331" s="149" t="s">
        <v>144</v>
      </c>
      <c r="E331" s="157" t="s">
        <v>1</v>
      </c>
      <c r="F331" s="158" t="s">
        <v>152</v>
      </c>
      <c r="H331" s="159">
        <v>17.598</v>
      </c>
      <c r="I331" s="160"/>
      <c r="L331" s="156"/>
      <c r="M331" s="161"/>
      <c r="T331" s="162"/>
      <c r="AT331" s="157" t="s">
        <v>144</v>
      </c>
      <c r="AU331" s="157" t="s">
        <v>84</v>
      </c>
      <c r="AV331" s="13" t="s">
        <v>142</v>
      </c>
      <c r="AW331" s="13" t="s">
        <v>30</v>
      </c>
      <c r="AX331" s="13" t="s">
        <v>79</v>
      </c>
      <c r="AY331" s="157" t="s">
        <v>135</v>
      </c>
    </row>
    <row r="332" spans="2:65" s="1" customFormat="1" ht="24.2" customHeight="1">
      <c r="B332" s="134"/>
      <c r="C332" s="135" t="s">
        <v>593</v>
      </c>
      <c r="D332" s="135" t="s">
        <v>138</v>
      </c>
      <c r="E332" s="136" t="s">
        <v>594</v>
      </c>
      <c r="F332" s="137" t="s">
        <v>595</v>
      </c>
      <c r="G332" s="138" t="s">
        <v>141</v>
      </c>
      <c r="H332" s="139">
        <v>10.206</v>
      </c>
      <c r="I332" s="140"/>
      <c r="J332" s="141">
        <f aca="true" t="shared" si="0" ref="J332:J337">ROUND(I332*H332,2)</f>
        <v>0</v>
      </c>
      <c r="K332" s="137" t="s">
        <v>161</v>
      </c>
      <c r="L332" s="30"/>
      <c r="M332" s="142" t="s">
        <v>1</v>
      </c>
      <c r="N332" s="143" t="s">
        <v>39</v>
      </c>
      <c r="P332" s="144">
        <f aca="true" t="shared" si="1" ref="P332:P337">O332*H332</f>
        <v>0</v>
      </c>
      <c r="Q332" s="144">
        <v>0</v>
      </c>
      <c r="R332" s="144">
        <f aca="true" t="shared" si="2" ref="R332:R337">Q332*H332</f>
        <v>0</v>
      </c>
      <c r="S332" s="144">
        <v>0</v>
      </c>
      <c r="T332" s="145">
        <f aca="true" t="shared" si="3" ref="T332:T337">S332*H332</f>
        <v>0</v>
      </c>
      <c r="AR332" s="146" t="s">
        <v>215</v>
      </c>
      <c r="AT332" s="146" t="s">
        <v>138</v>
      </c>
      <c r="AU332" s="146" t="s">
        <v>84</v>
      </c>
      <c r="AY332" s="15" t="s">
        <v>135</v>
      </c>
      <c r="BE332" s="147">
        <f aca="true" t="shared" si="4" ref="BE332:BE337">IF(N332="základní",J332,0)</f>
        <v>0</v>
      </c>
      <c r="BF332" s="147">
        <f aca="true" t="shared" si="5" ref="BF332:BF337">IF(N332="snížená",J332,0)</f>
        <v>0</v>
      </c>
      <c r="BG332" s="147">
        <f aca="true" t="shared" si="6" ref="BG332:BG337">IF(N332="zákl. přenesená",J332,0)</f>
        <v>0</v>
      </c>
      <c r="BH332" s="147">
        <f aca="true" t="shared" si="7" ref="BH332:BH337">IF(N332="sníž. přenesená",J332,0)</f>
        <v>0</v>
      </c>
      <c r="BI332" s="147">
        <f aca="true" t="shared" si="8" ref="BI332:BI337">IF(N332="nulová",J332,0)</f>
        <v>0</v>
      </c>
      <c r="BJ332" s="15" t="s">
        <v>84</v>
      </c>
      <c r="BK332" s="147">
        <f aca="true" t="shared" si="9" ref="BK332:BK337">ROUND(I332*H332,2)</f>
        <v>0</v>
      </c>
      <c r="BL332" s="15" t="s">
        <v>215</v>
      </c>
      <c r="BM332" s="146" t="s">
        <v>596</v>
      </c>
    </row>
    <row r="333" spans="2:65" s="1" customFormat="1" ht="24.2" customHeight="1">
      <c r="B333" s="134"/>
      <c r="C333" s="135" t="s">
        <v>597</v>
      </c>
      <c r="D333" s="135" t="s">
        <v>138</v>
      </c>
      <c r="E333" s="136" t="s">
        <v>598</v>
      </c>
      <c r="F333" s="137" t="s">
        <v>599</v>
      </c>
      <c r="G333" s="138" t="s">
        <v>141</v>
      </c>
      <c r="H333" s="139">
        <v>17.598</v>
      </c>
      <c r="I333" s="140"/>
      <c r="J333" s="141">
        <f t="shared" si="0"/>
        <v>0</v>
      </c>
      <c r="K333" s="137" t="s">
        <v>161</v>
      </c>
      <c r="L333" s="30"/>
      <c r="M333" s="142" t="s">
        <v>1</v>
      </c>
      <c r="N333" s="143" t="s">
        <v>39</v>
      </c>
      <c r="P333" s="144">
        <f t="shared" si="1"/>
        <v>0</v>
      </c>
      <c r="Q333" s="144">
        <v>0.00017</v>
      </c>
      <c r="R333" s="144">
        <f t="shared" si="2"/>
        <v>0.00299166</v>
      </c>
      <c r="S333" s="144">
        <v>0</v>
      </c>
      <c r="T333" s="145">
        <f t="shared" si="3"/>
        <v>0</v>
      </c>
      <c r="AR333" s="146" t="s">
        <v>215</v>
      </c>
      <c r="AT333" s="146" t="s">
        <v>138</v>
      </c>
      <c r="AU333" s="146" t="s">
        <v>84</v>
      </c>
      <c r="AY333" s="15" t="s">
        <v>135</v>
      </c>
      <c r="BE333" s="147">
        <f t="shared" si="4"/>
        <v>0</v>
      </c>
      <c r="BF333" s="147">
        <f t="shared" si="5"/>
        <v>0</v>
      </c>
      <c r="BG333" s="147">
        <f t="shared" si="6"/>
        <v>0</v>
      </c>
      <c r="BH333" s="147">
        <f t="shared" si="7"/>
        <v>0</v>
      </c>
      <c r="BI333" s="147">
        <f t="shared" si="8"/>
        <v>0</v>
      </c>
      <c r="BJ333" s="15" t="s">
        <v>84</v>
      </c>
      <c r="BK333" s="147">
        <f t="shared" si="9"/>
        <v>0</v>
      </c>
      <c r="BL333" s="15" t="s">
        <v>215</v>
      </c>
      <c r="BM333" s="146" t="s">
        <v>600</v>
      </c>
    </row>
    <row r="334" spans="2:65" s="1" customFormat="1" ht="24.2" customHeight="1">
      <c r="B334" s="134"/>
      <c r="C334" s="135" t="s">
        <v>601</v>
      </c>
      <c r="D334" s="135" t="s">
        <v>138</v>
      </c>
      <c r="E334" s="136" t="s">
        <v>602</v>
      </c>
      <c r="F334" s="137" t="s">
        <v>603</v>
      </c>
      <c r="G334" s="138" t="s">
        <v>141</v>
      </c>
      <c r="H334" s="139">
        <v>17.598</v>
      </c>
      <c r="I334" s="140"/>
      <c r="J334" s="141">
        <f t="shared" si="0"/>
        <v>0</v>
      </c>
      <c r="K334" s="137" t="s">
        <v>161</v>
      </c>
      <c r="L334" s="30"/>
      <c r="M334" s="142" t="s">
        <v>1</v>
      </c>
      <c r="N334" s="143" t="s">
        <v>39</v>
      </c>
      <c r="P334" s="144">
        <f t="shared" si="1"/>
        <v>0</v>
      </c>
      <c r="Q334" s="144">
        <v>0.00012</v>
      </c>
      <c r="R334" s="144">
        <f t="shared" si="2"/>
        <v>0.00211176</v>
      </c>
      <c r="S334" s="144">
        <v>0</v>
      </c>
      <c r="T334" s="145">
        <f t="shared" si="3"/>
        <v>0</v>
      </c>
      <c r="AR334" s="146" t="s">
        <v>215</v>
      </c>
      <c r="AT334" s="146" t="s">
        <v>138</v>
      </c>
      <c r="AU334" s="146" t="s">
        <v>84</v>
      </c>
      <c r="AY334" s="15" t="s">
        <v>135</v>
      </c>
      <c r="BE334" s="147">
        <f t="shared" si="4"/>
        <v>0</v>
      </c>
      <c r="BF334" s="147">
        <f t="shared" si="5"/>
        <v>0</v>
      </c>
      <c r="BG334" s="147">
        <f t="shared" si="6"/>
        <v>0</v>
      </c>
      <c r="BH334" s="147">
        <f t="shared" si="7"/>
        <v>0</v>
      </c>
      <c r="BI334" s="147">
        <f t="shared" si="8"/>
        <v>0</v>
      </c>
      <c r="BJ334" s="15" t="s">
        <v>84</v>
      </c>
      <c r="BK334" s="147">
        <f t="shared" si="9"/>
        <v>0</v>
      </c>
      <c r="BL334" s="15" t="s">
        <v>215</v>
      </c>
      <c r="BM334" s="146" t="s">
        <v>604</v>
      </c>
    </row>
    <row r="335" spans="2:65" s="1" customFormat="1" ht="24.2" customHeight="1">
      <c r="B335" s="134"/>
      <c r="C335" s="135" t="s">
        <v>605</v>
      </c>
      <c r="D335" s="135" t="s">
        <v>138</v>
      </c>
      <c r="E335" s="136" t="s">
        <v>606</v>
      </c>
      <c r="F335" s="137" t="s">
        <v>607</v>
      </c>
      <c r="G335" s="138" t="s">
        <v>141</v>
      </c>
      <c r="H335" s="139">
        <v>17.598</v>
      </c>
      <c r="I335" s="140"/>
      <c r="J335" s="141">
        <f t="shared" si="0"/>
        <v>0</v>
      </c>
      <c r="K335" s="137" t="s">
        <v>161</v>
      </c>
      <c r="L335" s="30"/>
      <c r="M335" s="142" t="s">
        <v>1</v>
      </c>
      <c r="N335" s="143" t="s">
        <v>39</v>
      </c>
      <c r="P335" s="144">
        <f t="shared" si="1"/>
        <v>0</v>
      </c>
      <c r="Q335" s="144">
        <v>0.00012</v>
      </c>
      <c r="R335" s="144">
        <f t="shared" si="2"/>
        <v>0.00211176</v>
      </c>
      <c r="S335" s="144">
        <v>0</v>
      </c>
      <c r="T335" s="145">
        <f t="shared" si="3"/>
        <v>0</v>
      </c>
      <c r="AR335" s="146" t="s">
        <v>215</v>
      </c>
      <c r="AT335" s="146" t="s">
        <v>138</v>
      </c>
      <c r="AU335" s="146" t="s">
        <v>84</v>
      </c>
      <c r="AY335" s="15" t="s">
        <v>135</v>
      </c>
      <c r="BE335" s="147">
        <f t="shared" si="4"/>
        <v>0</v>
      </c>
      <c r="BF335" s="147">
        <f t="shared" si="5"/>
        <v>0</v>
      </c>
      <c r="BG335" s="147">
        <f t="shared" si="6"/>
        <v>0</v>
      </c>
      <c r="BH335" s="147">
        <f t="shared" si="7"/>
        <v>0</v>
      </c>
      <c r="BI335" s="147">
        <f t="shared" si="8"/>
        <v>0</v>
      </c>
      <c r="BJ335" s="15" t="s">
        <v>84</v>
      </c>
      <c r="BK335" s="147">
        <f t="shared" si="9"/>
        <v>0</v>
      </c>
      <c r="BL335" s="15" t="s">
        <v>215</v>
      </c>
      <c r="BM335" s="146" t="s">
        <v>608</v>
      </c>
    </row>
    <row r="336" spans="2:65" s="1" customFormat="1" ht="24.2" customHeight="1">
      <c r="B336" s="134"/>
      <c r="C336" s="135" t="s">
        <v>609</v>
      </c>
      <c r="D336" s="135" t="s">
        <v>138</v>
      </c>
      <c r="E336" s="136" t="s">
        <v>610</v>
      </c>
      <c r="F336" s="137" t="s">
        <v>611</v>
      </c>
      <c r="G336" s="138" t="s">
        <v>141</v>
      </c>
      <c r="H336" s="139">
        <v>10.206</v>
      </c>
      <c r="I336" s="140"/>
      <c r="J336" s="141">
        <f t="shared" si="0"/>
        <v>0</v>
      </c>
      <c r="K336" s="137" t="s">
        <v>161</v>
      </c>
      <c r="L336" s="30"/>
      <c r="M336" s="142" t="s">
        <v>1</v>
      </c>
      <c r="N336" s="143" t="s">
        <v>39</v>
      </c>
      <c r="P336" s="144">
        <f t="shared" si="1"/>
        <v>0</v>
      </c>
      <c r="Q336" s="144">
        <v>3E-05</v>
      </c>
      <c r="R336" s="144">
        <f t="shared" si="2"/>
        <v>0.00030617999999999997</v>
      </c>
      <c r="S336" s="144">
        <v>0</v>
      </c>
      <c r="T336" s="145">
        <f t="shared" si="3"/>
        <v>0</v>
      </c>
      <c r="AR336" s="146" t="s">
        <v>215</v>
      </c>
      <c r="AT336" s="146" t="s">
        <v>138</v>
      </c>
      <c r="AU336" s="146" t="s">
        <v>84</v>
      </c>
      <c r="AY336" s="15" t="s">
        <v>135</v>
      </c>
      <c r="BE336" s="147">
        <f t="shared" si="4"/>
        <v>0</v>
      </c>
      <c r="BF336" s="147">
        <f t="shared" si="5"/>
        <v>0</v>
      </c>
      <c r="BG336" s="147">
        <f t="shared" si="6"/>
        <v>0</v>
      </c>
      <c r="BH336" s="147">
        <f t="shared" si="7"/>
        <v>0</v>
      </c>
      <c r="BI336" s="147">
        <f t="shared" si="8"/>
        <v>0</v>
      </c>
      <c r="BJ336" s="15" t="s">
        <v>84</v>
      </c>
      <c r="BK336" s="147">
        <f t="shared" si="9"/>
        <v>0</v>
      </c>
      <c r="BL336" s="15" t="s">
        <v>215</v>
      </c>
      <c r="BM336" s="146" t="s">
        <v>612</v>
      </c>
    </row>
    <row r="337" spans="2:65" s="1" customFormat="1" ht="33" customHeight="1">
      <c r="B337" s="134"/>
      <c r="C337" s="135" t="s">
        <v>613</v>
      </c>
      <c r="D337" s="135" t="s">
        <v>138</v>
      </c>
      <c r="E337" s="136" t="s">
        <v>614</v>
      </c>
      <c r="F337" s="137" t="s">
        <v>615</v>
      </c>
      <c r="G337" s="138" t="s">
        <v>141</v>
      </c>
      <c r="H337" s="139">
        <v>46.116</v>
      </c>
      <c r="I337" s="140"/>
      <c r="J337" s="141">
        <f t="shared" si="0"/>
        <v>0</v>
      </c>
      <c r="K337" s="137" t="s">
        <v>161</v>
      </c>
      <c r="L337" s="30"/>
      <c r="M337" s="142" t="s">
        <v>1</v>
      </c>
      <c r="N337" s="143" t="s">
        <v>39</v>
      </c>
      <c r="P337" s="144">
        <f t="shared" si="1"/>
        <v>0</v>
      </c>
      <c r="Q337" s="144">
        <v>8E-05</v>
      </c>
      <c r="R337" s="144">
        <f t="shared" si="2"/>
        <v>0.00368928</v>
      </c>
      <c r="S337" s="144">
        <v>0</v>
      </c>
      <c r="T337" s="145">
        <f t="shared" si="3"/>
        <v>0</v>
      </c>
      <c r="AR337" s="146" t="s">
        <v>215</v>
      </c>
      <c r="AT337" s="146" t="s">
        <v>138</v>
      </c>
      <c r="AU337" s="146" t="s">
        <v>84</v>
      </c>
      <c r="AY337" s="15" t="s">
        <v>135</v>
      </c>
      <c r="BE337" s="147">
        <f t="shared" si="4"/>
        <v>0</v>
      </c>
      <c r="BF337" s="147">
        <f t="shared" si="5"/>
        <v>0</v>
      </c>
      <c r="BG337" s="147">
        <f t="shared" si="6"/>
        <v>0</v>
      </c>
      <c r="BH337" s="147">
        <f t="shared" si="7"/>
        <v>0</v>
      </c>
      <c r="BI337" s="147">
        <f t="shared" si="8"/>
        <v>0</v>
      </c>
      <c r="BJ337" s="15" t="s">
        <v>84</v>
      </c>
      <c r="BK337" s="147">
        <f t="shared" si="9"/>
        <v>0</v>
      </c>
      <c r="BL337" s="15" t="s">
        <v>215</v>
      </c>
      <c r="BM337" s="146" t="s">
        <v>616</v>
      </c>
    </row>
    <row r="338" spans="2:51" s="12" customFormat="1" ht="11.25">
      <c r="B338" s="148"/>
      <c r="D338" s="149" t="s">
        <v>144</v>
      </c>
      <c r="E338" s="150" t="s">
        <v>1</v>
      </c>
      <c r="F338" s="151" t="s">
        <v>617</v>
      </c>
      <c r="H338" s="152">
        <v>46.116</v>
      </c>
      <c r="I338" s="153"/>
      <c r="L338" s="148"/>
      <c r="M338" s="154"/>
      <c r="T338" s="155"/>
      <c r="AT338" s="150" t="s">
        <v>144</v>
      </c>
      <c r="AU338" s="150" t="s">
        <v>84</v>
      </c>
      <c r="AV338" s="12" t="s">
        <v>84</v>
      </c>
      <c r="AW338" s="12" t="s">
        <v>30</v>
      </c>
      <c r="AX338" s="12" t="s">
        <v>79</v>
      </c>
      <c r="AY338" s="150" t="s">
        <v>135</v>
      </c>
    </row>
    <row r="339" spans="2:65" s="1" customFormat="1" ht="24.2" customHeight="1">
      <c r="B339" s="134"/>
      <c r="C339" s="135" t="s">
        <v>618</v>
      </c>
      <c r="D339" s="135" t="s">
        <v>138</v>
      </c>
      <c r="E339" s="136" t="s">
        <v>619</v>
      </c>
      <c r="F339" s="137" t="s">
        <v>620</v>
      </c>
      <c r="G339" s="138" t="s">
        <v>141</v>
      </c>
      <c r="H339" s="139">
        <v>46.116</v>
      </c>
      <c r="I339" s="140"/>
      <c r="J339" s="141">
        <f>ROUND(I339*H339,2)</f>
        <v>0</v>
      </c>
      <c r="K339" s="137" t="s">
        <v>161</v>
      </c>
      <c r="L339" s="30"/>
      <c r="M339" s="142" t="s">
        <v>1</v>
      </c>
      <c r="N339" s="143" t="s">
        <v>39</v>
      </c>
      <c r="P339" s="144">
        <f>O339*H339</f>
        <v>0</v>
      </c>
      <c r="Q339" s="144">
        <v>0.00014</v>
      </c>
      <c r="R339" s="144">
        <f>Q339*H339</f>
        <v>0.006456239999999999</v>
      </c>
      <c r="S339" s="144">
        <v>0</v>
      </c>
      <c r="T339" s="145">
        <f>S339*H339</f>
        <v>0</v>
      </c>
      <c r="AR339" s="146" t="s">
        <v>215</v>
      </c>
      <c r="AT339" s="146" t="s">
        <v>138</v>
      </c>
      <c r="AU339" s="146" t="s">
        <v>84</v>
      </c>
      <c r="AY339" s="15" t="s">
        <v>135</v>
      </c>
      <c r="BE339" s="147">
        <f>IF(N339="základní",J339,0)</f>
        <v>0</v>
      </c>
      <c r="BF339" s="147">
        <f>IF(N339="snížená",J339,0)</f>
        <v>0</v>
      </c>
      <c r="BG339" s="147">
        <f>IF(N339="zákl. přenesená",J339,0)</f>
        <v>0</v>
      </c>
      <c r="BH339" s="147">
        <f>IF(N339="sníž. přenesená",J339,0)</f>
        <v>0</v>
      </c>
      <c r="BI339" s="147">
        <f>IF(N339="nulová",J339,0)</f>
        <v>0</v>
      </c>
      <c r="BJ339" s="15" t="s">
        <v>84</v>
      </c>
      <c r="BK339" s="147">
        <f>ROUND(I339*H339,2)</f>
        <v>0</v>
      </c>
      <c r="BL339" s="15" t="s">
        <v>215</v>
      </c>
      <c r="BM339" s="146" t="s">
        <v>621</v>
      </c>
    </row>
    <row r="340" spans="2:65" s="1" customFormat="1" ht="24.2" customHeight="1">
      <c r="B340" s="134"/>
      <c r="C340" s="135" t="s">
        <v>622</v>
      </c>
      <c r="D340" s="135" t="s">
        <v>138</v>
      </c>
      <c r="E340" s="136" t="s">
        <v>623</v>
      </c>
      <c r="F340" s="137" t="s">
        <v>624</v>
      </c>
      <c r="G340" s="138" t="s">
        <v>141</v>
      </c>
      <c r="H340" s="139">
        <v>46.116</v>
      </c>
      <c r="I340" s="140"/>
      <c r="J340" s="141">
        <f>ROUND(I340*H340,2)</f>
        <v>0</v>
      </c>
      <c r="K340" s="137" t="s">
        <v>161</v>
      </c>
      <c r="L340" s="30"/>
      <c r="M340" s="142" t="s">
        <v>1</v>
      </c>
      <c r="N340" s="143" t="s">
        <v>39</v>
      </c>
      <c r="P340" s="144">
        <f>O340*H340</f>
        <v>0</v>
      </c>
      <c r="Q340" s="144">
        <v>0.00013</v>
      </c>
      <c r="R340" s="144">
        <f>Q340*H340</f>
        <v>0.00599508</v>
      </c>
      <c r="S340" s="144">
        <v>0</v>
      </c>
      <c r="T340" s="145">
        <f>S340*H340</f>
        <v>0</v>
      </c>
      <c r="AR340" s="146" t="s">
        <v>142</v>
      </c>
      <c r="AT340" s="146" t="s">
        <v>138</v>
      </c>
      <c r="AU340" s="146" t="s">
        <v>84</v>
      </c>
      <c r="AY340" s="15" t="s">
        <v>135</v>
      </c>
      <c r="BE340" s="147">
        <f>IF(N340="základní",J340,0)</f>
        <v>0</v>
      </c>
      <c r="BF340" s="147">
        <f>IF(N340="snížená",J340,0)</f>
        <v>0</v>
      </c>
      <c r="BG340" s="147">
        <f>IF(N340="zákl. přenesená",J340,0)</f>
        <v>0</v>
      </c>
      <c r="BH340" s="147">
        <f>IF(N340="sníž. přenesená",J340,0)</f>
        <v>0</v>
      </c>
      <c r="BI340" s="147">
        <f>IF(N340="nulová",J340,0)</f>
        <v>0</v>
      </c>
      <c r="BJ340" s="15" t="s">
        <v>84</v>
      </c>
      <c r="BK340" s="147">
        <f>ROUND(I340*H340,2)</f>
        <v>0</v>
      </c>
      <c r="BL340" s="15" t="s">
        <v>142</v>
      </c>
      <c r="BM340" s="146" t="s">
        <v>625</v>
      </c>
    </row>
    <row r="341" spans="2:65" s="1" customFormat="1" ht="24.2" customHeight="1">
      <c r="B341" s="134"/>
      <c r="C341" s="135" t="s">
        <v>626</v>
      </c>
      <c r="D341" s="135" t="s">
        <v>138</v>
      </c>
      <c r="E341" s="136" t="s">
        <v>627</v>
      </c>
      <c r="F341" s="137" t="s">
        <v>628</v>
      </c>
      <c r="G341" s="138" t="s">
        <v>141</v>
      </c>
      <c r="H341" s="139">
        <v>46.116</v>
      </c>
      <c r="I341" s="140"/>
      <c r="J341" s="141">
        <f>ROUND(I341*H341,2)</f>
        <v>0</v>
      </c>
      <c r="K341" s="137" t="s">
        <v>161</v>
      </c>
      <c r="L341" s="30"/>
      <c r="M341" s="142" t="s">
        <v>1</v>
      </c>
      <c r="N341" s="143" t="s">
        <v>39</v>
      </c>
      <c r="P341" s="144">
        <f>O341*H341</f>
        <v>0</v>
      </c>
      <c r="Q341" s="144">
        <v>0.00013</v>
      </c>
      <c r="R341" s="144">
        <f>Q341*H341</f>
        <v>0.00599508</v>
      </c>
      <c r="S341" s="144">
        <v>0</v>
      </c>
      <c r="T341" s="145">
        <f>S341*H341</f>
        <v>0</v>
      </c>
      <c r="AR341" s="146" t="s">
        <v>215</v>
      </c>
      <c r="AT341" s="146" t="s">
        <v>138</v>
      </c>
      <c r="AU341" s="146" t="s">
        <v>84</v>
      </c>
      <c r="AY341" s="15" t="s">
        <v>135</v>
      </c>
      <c r="BE341" s="147">
        <f>IF(N341="základní",J341,0)</f>
        <v>0</v>
      </c>
      <c r="BF341" s="147">
        <f>IF(N341="snížená",J341,0)</f>
        <v>0</v>
      </c>
      <c r="BG341" s="147">
        <f>IF(N341="zákl. přenesená",J341,0)</f>
        <v>0</v>
      </c>
      <c r="BH341" s="147">
        <f>IF(N341="sníž. přenesená",J341,0)</f>
        <v>0</v>
      </c>
      <c r="BI341" s="147">
        <f>IF(N341="nulová",J341,0)</f>
        <v>0</v>
      </c>
      <c r="BJ341" s="15" t="s">
        <v>84</v>
      </c>
      <c r="BK341" s="147">
        <f>ROUND(I341*H341,2)</f>
        <v>0</v>
      </c>
      <c r="BL341" s="15" t="s">
        <v>215</v>
      </c>
      <c r="BM341" s="146" t="s">
        <v>629</v>
      </c>
    </row>
    <row r="342" spans="2:65" s="1" customFormat="1" ht="21.75" customHeight="1">
      <c r="B342" s="134"/>
      <c r="C342" s="135" t="s">
        <v>630</v>
      </c>
      <c r="D342" s="135" t="s">
        <v>138</v>
      </c>
      <c r="E342" s="136" t="s">
        <v>631</v>
      </c>
      <c r="F342" s="137" t="s">
        <v>632</v>
      </c>
      <c r="G342" s="138" t="s">
        <v>141</v>
      </c>
      <c r="H342" s="139">
        <v>6.105</v>
      </c>
      <c r="I342" s="140"/>
      <c r="J342" s="141">
        <f>ROUND(I342*H342,2)</f>
        <v>0</v>
      </c>
      <c r="K342" s="137" t="s">
        <v>161</v>
      </c>
      <c r="L342" s="30"/>
      <c r="M342" s="142" t="s">
        <v>1</v>
      </c>
      <c r="N342" s="143" t="s">
        <v>39</v>
      </c>
      <c r="P342" s="144">
        <f>O342*H342</f>
        <v>0</v>
      </c>
      <c r="Q342" s="144">
        <v>0.003</v>
      </c>
      <c r="R342" s="144">
        <f>Q342*H342</f>
        <v>0.018315</v>
      </c>
      <c r="S342" s="144">
        <v>0</v>
      </c>
      <c r="T342" s="145">
        <f>S342*H342</f>
        <v>0</v>
      </c>
      <c r="AR342" s="146" t="s">
        <v>215</v>
      </c>
      <c r="AT342" s="146" t="s">
        <v>138</v>
      </c>
      <c r="AU342" s="146" t="s">
        <v>84</v>
      </c>
      <c r="AY342" s="15" t="s">
        <v>135</v>
      </c>
      <c r="BE342" s="147">
        <f>IF(N342="základní",J342,0)</f>
        <v>0</v>
      </c>
      <c r="BF342" s="147">
        <f>IF(N342="snížená",J342,0)</f>
        <v>0</v>
      </c>
      <c r="BG342" s="147">
        <f>IF(N342="zákl. přenesená",J342,0)</f>
        <v>0</v>
      </c>
      <c r="BH342" s="147">
        <f>IF(N342="sníž. přenesená",J342,0)</f>
        <v>0</v>
      </c>
      <c r="BI342" s="147">
        <f>IF(N342="nulová",J342,0)</f>
        <v>0</v>
      </c>
      <c r="BJ342" s="15" t="s">
        <v>84</v>
      </c>
      <c r="BK342" s="147">
        <f>ROUND(I342*H342,2)</f>
        <v>0</v>
      </c>
      <c r="BL342" s="15" t="s">
        <v>215</v>
      </c>
      <c r="BM342" s="146" t="s">
        <v>633</v>
      </c>
    </row>
    <row r="343" spans="2:51" s="12" customFormat="1" ht="11.25">
      <c r="B343" s="148"/>
      <c r="D343" s="149" t="s">
        <v>144</v>
      </c>
      <c r="E343" s="150" t="s">
        <v>1</v>
      </c>
      <c r="F343" s="151" t="s">
        <v>634</v>
      </c>
      <c r="H343" s="152">
        <v>6.105</v>
      </c>
      <c r="I343" s="153"/>
      <c r="L343" s="148"/>
      <c r="M343" s="154"/>
      <c r="T343" s="155"/>
      <c r="AT343" s="150" t="s">
        <v>144</v>
      </c>
      <c r="AU343" s="150" t="s">
        <v>84</v>
      </c>
      <c r="AV343" s="12" t="s">
        <v>84</v>
      </c>
      <c r="AW343" s="12" t="s">
        <v>30</v>
      </c>
      <c r="AX343" s="12" t="s">
        <v>79</v>
      </c>
      <c r="AY343" s="150" t="s">
        <v>135</v>
      </c>
    </row>
    <row r="344" spans="2:63" s="11" customFormat="1" ht="25.9" customHeight="1">
      <c r="B344" s="122"/>
      <c r="D344" s="123" t="s">
        <v>72</v>
      </c>
      <c r="E344" s="124" t="s">
        <v>635</v>
      </c>
      <c r="F344" s="124" t="s">
        <v>636</v>
      </c>
      <c r="I344" s="125"/>
      <c r="J344" s="126">
        <f>BK344</f>
        <v>0</v>
      </c>
      <c r="L344" s="122"/>
      <c r="M344" s="127"/>
      <c r="P344" s="128">
        <f>P345+P348</f>
        <v>0</v>
      </c>
      <c r="R344" s="128">
        <f>R345+R348</f>
        <v>0</v>
      </c>
      <c r="T344" s="129">
        <f>T345+T348</f>
        <v>0</v>
      </c>
      <c r="AR344" s="123" t="s">
        <v>163</v>
      </c>
      <c r="AT344" s="130" t="s">
        <v>72</v>
      </c>
      <c r="AU344" s="130" t="s">
        <v>73</v>
      </c>
      <c r="AY344" s="123" t="s">
        <v>135</v>
      </c>
      <c r="BK344" s="131">
        <f>BK345+BK348</f>
        <v>0</v>
      </c>
    </row>
    <row r="345" spans="2:63" s="11" customFormat="1" ht="22.9" customHeight="1">
      <c r="B345" s="122"/>
      <c r="D345" s="123" t="s">
        <v>72</v>
      </c>
      <c r="E345" s="132" t="s">
        <v>637</v>
      </c>
      <c r="F345" s="132" t="s">
        <v>638</v>
      </c>
      <c r="I345" s="125"/>
      <c r="J345" s="133">
        <f>BK345</f>
        <v>0</v>
      </c>
      <c r="L345" s="122"/>
      <c r="M345" s="127"/>
      <c r="P345" s="128">
        <f>SUM(P346:P347)</f>
        <v>0</v>
      </c>
      <c r="R345" s="128">
        <f>SUM(R346:R347)</f>
        <v>0</v>
      </c>
      <c r="T345" s="129">
        <f>SUM(T346:T347)</f>
        <v>0</v>
      </c>
      <c r="AR345" s="123" t="s">
        <v>163</v>
      </c>
      <c r="AT345" s="130" t="s">
        <v>72</v>
      </c>
      <c r="AU345" s="130" t="s">
        <v>79</v>
      </c>
      <c r="AY345" s="123" t="s">
        <v>135</v>
      </c>
      <c r="BK345" s="131">
        <f>SUM(BK346:BK347)</f>
        <v>0</v>
      </c>
    </row>
    <row r="346" spans="2:65" s="1" customFormat="1" ht="16.5" customHeight="1">
      <c r="B346" s="134"/>
      <c r="C346" s="135" t="s">
        <v>639</v>
      </c>
      <c r="D346" s="135" t="s">
        <v>138</v>
      </c>
      <c r="E346" s="136" t="s">
        <v>640</v>
      </c>
      <c r="F346" s="137" t="s">
        <v>638</v>
      </c>
      <c r="G346" s="138" t="s">
        <v>641</v>
      </c>
      <c r="H346" s="173"/>
      <c r="I346" s="140"/>
      <c r="J346" s="141">
        <f>ROUND(I346*H346,2)</f>
        <v>0</v>
      </c>
      <c r="K346" s="137" t="s">
        <v>161</v>
      </c>
      <c r="L346" s="30"/>
      <c r="M346" s="142" t="s">
        <v>1</v>
      </c>
      <c r="N346" s="143" t="s">
        <v>39</v>
      </c>
      <c r="P346" s="144">
        <f>O346*H346</f>
        <v>0</v>
      </c>
      <c r="Q346" s="144">
        <v>0</v>
      </c>
      <c r="R346" s="144">
        <f>Q346*H346</f>
        <v>0</v>
      </c>
      <c r="S346" s="144">
        <v>0</v>
      </c>
      <c r="T346" s="145">
        <f>S346*H346</f>
        <v>0</v>
      </c>
      <c r="AR346" s="146" t="s">
        <v>642</v>
      </c>
      <c r="AT346" s="146" t="s">
        <v>138</v>
      </c>
      <c r="AU346" s="146" t="s">
        <v>84</v>
      </c>
      <c r="AY346" s="15" t="s">
        <v>135</v>
      </c>
      <c r="BE346" s="147">
        <f>IF(N346="základní",J346,0)</f>
        <v>0</v>
      </c>
      <c r="BF346" s="147">
        <f>IF(N346="snížená",J346,0)</f>
        <v>0</v>
      </c>
      <c r="BG346" s="147">
        <f>IF(N346="zákl. přenesená",J346,0)</f>
        <v>0</v>
      </c>
      <c r="BH346" s="147">
        <f>IF(N346="sníž. přenesená",J346,0)</f>
        <v>0</v>
      </c>
      <c r="BI346" s="147">
        <f>IF(N346="nulová",J346,0)</f>
        <v>0</v>
      </c>
      <c r="BJ346" s="15" t="s">
        <v>84</v>
      </c>
      <c r="BK346" s="147">
        <f>ROUND(I346*H346,2)</f>
        <v>0</v>
      </c>
      <c r="BL346" s="15" t="s">
        <v>642</v>
      </c>
      <c r="BM346" s="146" t="s">
        <v>643</v>
      </c>
    </row>
    <row r="347" spans="2:65" s="1" customFormat="1" ht="16.5" customHeight="1">
      <c r="B347" s="134"/>
      <c r="C347" s="135" t="s">
        <v>644</v>
      </c>
      <c r="D347" s="135" t="s">
        <v>138</v>
      </c>
      <c r="E347" s="136" t="s">
        <v>645</v>
      </c>
      <c r="F347" s="137" t="s">
        <v>646</v>
      </c>
      <c r="G347" s="138" t="s">
        <v>166</v>
      </c>
      <c r="H347" s="139">
        <v>1</v>
      </c>
      <c r="I347" s="140"/>
      <c r="J347" s="141">
        <f>ROUND(I347*H347,2)</f>
        <v>0</v>
      </c>
      <c r="K347" s="137" t="s">
        <v>1</v>
      </c>
      <c r="L347" s="30"/>
      <c r="M347" s="142" t="s">
        <v>1</v>
      </c>
      <c r="N347" s="143" t="s">
        <v>39</v>
      </c>
      <c r="P347" s="144">
        <f>O347*H347</f>
        <v>0</v>
      </c>
      <c r="Q347" s="144">
        <v>0</v>
      </c>
      <c r="R347" s="144">
        <f>Q347*H347</f>
        <v>0</v>
      </c>
      <c r="S347" s="144">
        <v>0</v>
      </c>
      <c r="T347" s="145">
        <f>S347*H347</f>
        <v>0</v>
      </c>
      <c r="AR347" s="146" t="s">
        <v>642</v>
      </c>
      <c r="AT347" s="146" t="s">
        <v>138</v>
      </c>
      <c r="AU347" s="146" t="s">
        <v>84</v>
      </c>
      <c r="AY347" s="15" t="s">
        <v>135</v>
      </c>
      <c r="BE347" s="147">
        <f>IF(N347="základní",J347,0)</f>
        <v>0</v>
      </c>
      <c r="BF347" s="147">
        <f>IF(N347="snížená",J347,0)</f>
        <v>0</v>
      </c>
      <c r="BG347" s="147">
        <f>IF(N347="zákl. přenesená",J347,0)</f>
        <v>0</v>
      </c>
      <c r="BH347" s="147">
        <f>IF(N347="sníž. přenesená",J347,0)</f>
        <v>0</v>
      </c>
      <c r="BI347" s="147">
        <f>IF(N347="nulová",J347,0)</f>
        <v>0</v>
      </c>
      <c r="BJ347" s="15" t="s">
        <v>84</v>
      </c>
      <c r="BK347" s="147">
        <f>ROUND(I347*H347,2)</f>
        <v>0</v>
      </c>
      <c r="BL347" s="15" t="s">
        <v>642</v>
      </c>
      <c r="BM347" s="146" t="s">
        <v>647</v>
      </c>
    </row>
    <row r="348" spans="2:63" s="11" customFormat="1" ht="22.9" customHeight="1">
      <c r="B348" s="122"/>
      <c r="D348" s="123" t="s">
        <v>72</v>
      </c>
      <c r="E348" s="132" t="s">
        <v>648</v>
      </c>
      <c r="F348" s="132" t="s">
        <v>649</v>
      </c>
      <c r="I348" s="125"/>
      <c r="J348" s="133">
        <f>BK348</f>
        <v>0</v>
      </c>
      <c r="L348" s="122"/>
      <c r="M348" s="127"/>
      <c r="P348" s="128">
        <f>P349</f>
        <v>0</v>
      </c>
      <c r="R348" s="128">
        <f>R349</f>
        <v>0</v>
      </c>
      <c r="T348" s="129">
        <f>T349</f>
        <v>0</v>
      </c>
      <c r="AR348" s="123" t="s">
        <v>163</v>
      </c>
      <c r="AT348" s="130" t="s">
        <v>72</v>
      </c>
      <c r="AU348" s="130" t="s">
        <v>79</v>
      </c>
      <c r="AY348" s="123" t="s">
        <v>135</v>
      </c>
      <c r="BK348" s="131">
        <f>BK349</f>
        <v>0</v>
      </c>
    </row>
    <row r="349" spans="2:65" s="1" customFormat="1" ht="16.5" customHeight="1">
      <c r="B349" s="134"/>
      <c r="C349" s="135" t="s">
        <v>650</v>
      </c>
      <c r="D349" s="135" t="s">
        <v>138</v>
      </c>
      <c r="E349" s="136" t="s">
        <v>651</v>
      </c>
      <c r="F349" s="137" t="s">
        <v>652</v>
      </c>
      <c r="G349" s="138" t="s">
        <v>641</v>
      </c>
      <c r="H349" s="173"/>
      <c r="I349" s="140"/>
      <c r="J349" s="141">
        <f>ROUND(I349*H349,2)</f>
        <v>0</v>
      </c>
      <c r="K349" s="137" t="s">
        <v>161</v>
      </c>
      <c r="L349" s="30"/>
      <c r="M349" s="174" t="s">
        <v>1</v>
      </c>
      <c r="N349" s="175" t="s">
        <v>39</v>
      </c>
      <c r="O349" s="176"/>
      <c r="P349" s="177">
        <f>O349*H349</f>
        <v>0</v>
      </c>
      <c r="Q349" s="177">
        <v>0</v>
      </c>
      <c r="R349" s="177">
        <f>Q349*H349</f>
        <v>0</v>
      </c>
      <c r="S349" s="177">
        <v>0</v>
      </c>
      <c r="T349" s="178">
        <f>S349*H349</f>
        <v>0</v>
      </c>
      <c r="AR349" s="146" t="s">
        <v>642</v>
      </c>
      <c r="AT349" s="146" t="s">
        <v>138</v>
      </c>
      <c r="AU349" s="146" t="s">
        <v>84</v>
      </c>
      <c r="AY349" s="15" t="s">
        <v>135</v>
      </c>
      <c r="BE349" s="147">
        <f>IF(N349="základní",J349,0)</f>
        <v>0</v>
      </c>
      <c r="BF349" s="147">
        <f>IF(N349="snížená",J349,0)</f>
        <v>0</v>
      </c>
      <c r="BG349" s="147">
        <f>IF(N349="zákl. přenesená",J349,0)</f>
        <v>0</v>
      </c>
      <c r="BH349" s="147">
        <f>IF(N349="sníž. přenesená",J349,0)</f>
        <v>0</v>
      </c>
      <c r="BI349" s="147">
        <f>IF(N349="nulová",J349,0)</f>
        <v>0</v>
      </c>
      <c r="BJ349" s="15" t="s">
        <v>84</v>
      </c>
      <c r="BK349" s="147">
        <f>ROUND(I349*H349,2)</f>
        <v>0</v>
      </c>
      <c r="BL349" s="15" t="s">
        <v>642</v>
      </c>
      <c r="BM349" s="146" t="s">
        <v>653</v>
      </c>
    </row>
    <row r="350" spans="2:12" s="1" customFormat="1" ht="6.95" customHeight="1">
      <c r="B350" s="42"/>
      <c r="C350" s="43"/>
      <c r="D350" s="43"/>
      <c r="E350" s="43"/>
      <c r="F350" s="43"/>
      <c r="G350" s="43"/>
      <c r="H350" s="43"/>
      <c r="I350" s="43"/>
      <c r="J350" s="43"/>
      <c r="K350" s="43"/>
      <c r="L350" s="30"/>
    </row>
  </sheetData>
  <autoFilter ref="C140:K349"/>
  <mergeCells count="12">
    <mergeCell ref="E133:H133"/>
    <mergeCell ref="L2:V2"/>
    <mergeCell ref="E85:H85"/>
    <mergeCell ref="E87:H87"/>
    <mergeCell ref="E89:H89"/>
    <mergeCell ref="E129:H129"/>
    <mergeCell ref="E131:H13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7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1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5" t="s">
        <v>88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79</v>
      </c>
    </row>
    <row r="4" spans="2:46" ht="24.95" customHeight="1">
      <c r="B4" s="18"/>
      <c r="D4" s="19" t="s">
        <v>89</v>
      </c>
      <c r="L4" s="18"/>
      <c r="M4" s="91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22" t="str">
        <f>'Rekapitulace stavby'!K6</f>
        <v>STAVEBNÍ ÚPRAVY OBJEKTU  Č.P. 366, FÜGNEROVA, KOLÍN</v>
      </c>
      <c r="F7" s="223"/>
      <c r="G7" s="223"/>
      <c r="H7" s="223"/>
      <c r="L7" s="18"/>
    </row>
    <row r="8" spans="2:12" ht="12" customHeight="1">
      <c r="B8" s="18"/>
      <c r="D8" s="25" t="s">
        <v>90</v>
      </c>
      <c r="L8" s="18"/>
    </row>
    <row r="9" spans="2:12" s="1" customFormat="1" ht="16.5" customHeight="1">
      <c r="B9" s="30"/>
      <c r="E9" s="222" t="s">
        <v>91</v>
      </c>
      <c r="F9" s="224"/>
      <c r="G9" s="224"/>
      <c r="H9" s="224"/>
      <c r="L9" s="30"/>
    </row>
    <row r="10" spans="2:12" s="1" customFormat="1" ht="12" customHeight="1">
      <c r="B10" s="30"/>
      <c r="D10" s="25" t="s">
        <v>92</v>
      </c>
      <c r="L10" s="30"/>
    </row>
    <row r="11" spans="2:12" s="1" customFormat="1" ht="16.5" customHeight="1">
      <c r="B11" s="30"/>
      <c r="E11" s="198" t="s">
        <v>654</v>
      </c>
      <c r="F11" s="224"/>
      <c r="G11" s="224"/>
      <c r="H11" s="224"/>
      <c r="L11" s="30"/>
    </row>
    <row r="12" spans="2:12" s="1" customFormat="1" ht="11.25">
      <c r="B12" s="30"/>
      <c r="L12" s="30"/>
    </row>
    <row r="13" spans="2:12" s="1" customFormat="1" ht="12" customHeight="1">
      <c r="B13" s="30"/>
      <c r="D13" s="25" t="s">
        <v>18</v>
      </c>
      <c r="F13" s="23" t="s">
        <v>1</v>
      </c>
      <c r="I13" s="25" t="s">
        <v>19</v>
      </c>
      <c r="J13" s="23" t="s">
        <v>1</v>
      </c>
      <c r="L13" s="30"/>
    </row>
    <row r="14" spans="2:12" s="1" customFormat="1" ht="12" customHeight="1">
      <c r="B14" s="30"/>
      <c r="D14" s="25" t="s">
        <v>20</v>
      </c>
      <c r="F14" s="23" t="s">
        <v>21</v>
      </c>
      <c r="I14" s="25" t="s">
        <v>22</v>
      </c>
      <c r="J14" s="50" t="str">
        <f>'Rekapitulace stavby'!AN8</f>
        <v>19. 4. 2023</v>
      </c>
      <c r="L14" s="30"/>
    </row>
    <row r="15" spans="2:12" s="1" customFormat="1" ht="10.9" customHeight="1">
      <c r="B15" s="30"/>
      <c r="L15" s="30"/>
    </row>
    <row r="16" spans="2:12" s="1" customFormat="1" ht="12" customHeight="1">
      <c r="B16" s="30"/>
      <c r="D16" s="25" t="s">
        <v>24</v>
      </c>
      <c r="I16" s="25" t="s">
        <v>25</v>
      </c>
      <c r="J16" s="23" t="str">
        <f>IF('Rekapitulace stavby'!AN10="","",'Rekapitulace stavby'!AN10)</f>
        <v/>
      </c>
      <c r="L16" s="30"/>
    </row>
    <row r="17" spans="2:12" s="1" customFormat="1" ht="18" customHeight="1">
      <c r="B17" s="30"/>
      <c r="E17" s="23" t="str">
        <f>IF('Rekapitulace stavby'!E11="","",'Rekapitulace stavby'!E11)</f>
        <v>Město Kolín, Karlovo náměstí 78, Kolín I</v>
      </c>
      <c r="I17" s="25" t="s">
        <v>26</v>
      </c>
      <c r="J17" s="23" t="str">
        <f>IF('Rekapitulace stavby'!AN11="","",'Rekapitulace stavby'!AN11)</f>
        <v/>
      </c>
      <c r="L17" s="30"/>
    </row>
    <row r="18" spans="2:12" s="1" customFormat="1" ht="6.95" customHeight="1">
      <c r="B18" s="30"/>
      <c r="L18" s="30"/>
    </row>
    <row r="19" spans="2:12" s="1" customFormat="1" ht="12" customHeight="1">
      <c r="B19" s="30"/>
      <c r="D19" s="25" t="s">
        <v>27</v>
      </c>
      <c r="I19" s="25" t="s">
        <v>25</v>
      </c>
      <c r="J19" s="26" t="str">
        <f>'Rekapitulace stavby'!AN13</f>
        <v>Vyplň údaj</v>
      </c>
      <c r="L19" s="30"/>
    </row>
    <row r="20" spans="2:12" s="1" customFormat="1" ht="18" customHeight="1">
      <c r="B20" s="30"/>
      <c r="E20" s="225" t="str">
        <f>'Rekapitulace stavby'!E14</f>
        <v>Vyplň údaj</v>
      </c>
      <c r="F20" s="182"/>
      <c r="G20" s="182"/>
      <c r="H20" s="182"/>
      <c r="I20" s="25" t="s">
        <v>26</v>
      </c>
      <c r="J20" s="26" t="str">
        <f>'Rekapitulace stavby'!AN14</f>
        <v>Vyplň údaj</v>
      </c>
      <c r="L20" s="30"/>
    </row>
    <row r="21" spans="2:12" s="1" customFormat="1" ht="6.95" customHeight="1">
      <c r="B21" s="30"/>
      <c r="L21" s="30"/>
    </row>
    <row r="22" spans="2:12" s="1" customFormat="1" ht="12" customHeight="1">
      <c r="B22" s="30"/>
      <c r="D22" s="25" t="s">
        <v>29</v>
      </c>
      <c r="I22" s="25" t="s">
        <v>25</v>
      </c>
      <c r="J22" s="23">
        <f>IF('Rekapitulace stavby'!AN16="","",'Rekapitulace stavby'!AN16)</f>
        <v>27210341</v>
      </c>
      <c r="L22" s="30"/>
    </row>
    <row r="23" spans="2:12" s="1" customFormat="1" ht="18" customHeight="1">
      <c r="B23" s="30"/>
      <c r="E23" s="23" t="str">
        <f>IF('Rekapitulace stavby'!E17="","",'Rekapitulace stavby'!E17)</f>
        <v>AZ PROJECT spol. s.r.o., Plynárenská 860 Kolín IV</v>
      </c>
      <c r="I23" s="25" t="s">
        <v>26</v>
      </c>
      <c r="J23" s="23" t="str">
        <f>IF('Rekapitulace stavby'!AN17="","",'Rekapitulace stavby'!AN17)</f>
        <v/>
      </c>
      <c r="L23" s="30"/>
    </row>
    <row r="24" spans="2:12" s="1" customFormat="1" ht="6.95" customHeight="1">
      <c r="B24" s="30"/>
      <c r="L24" s="30"/>
    </row>
    <row r="25" spans="2:12" s="1" customFormat="1" ht="12" customHeight="1">
      <c r="B25" s="30"/>
      <c r="D25" s="25" t="s">
        <v>31</v>
      </c>
      <c r="I25" s="25" t="s">
        <v>25</v>
      </c>
      <c r="J25" s="23">
        <f>IF('Rekapitulace stavby'!AN19="","",'Rekapitulace stavby'!AN19)</f>
        <v>27210341</v>
      </c>
      <c r="L25" s="30"/>
    </row>
    <row r="26" spans="2:12" s="1" customFormat="1" ht="18" customHeight="1">
      <c r="B26" s="30"/>
      <c r="E26" s="23" t="str">
        <f>IF('Rekapitulace stavby'!E20="","",'Rekapitulace stavby'!E20)</f>
        <v>AZ PROJECT spol. s.r.o., Plynárenská 860 Kolín IV</v>
      </c>
      <c r="I26" s="25" t="s">
        <v>26</v>
      </c>
      <c r="J26" s="23" t="str">
        <f>IF('Rekapitulace stavby'!AN20="","",'Rekapitulace stavby'!AN20)</f>
        <v/>
      </c>
      <c r="L26" s="30"/>
    </row>
    <row r="27" spans="2:12" s="1" customFormat="1" ht="6.95" customHeight="1">
      <c r="B27" s="30"/>
      <c r="L27" s="30"/>
    </row>
    <row r="28" spans="2:12" s="1" customFormat="1" ht="12" customHeight="1">
      <c r="B28" s="30"/>
      <c r="D28" s="25" t="s">
        <v>32</v>
      </c>
      <c r="L28" s="30"/>
    </row>
    <row r="29" spans="2:12" s="7" customFormat="1" ht="16.5" customHeight="1">
      <c r="B29" s="92"/>
      <c r="E29" s="187" t="s">
        <v>1</v>
      </c>
      <c r="F29" s="187"/>
      <c r="G29" s="187"/>
      <c r="H29" s="187"/>
      <c r="L29" s="92"/>
    </row>
    <row r="30" spans="2:12" s="1" customFormat="1" ht="6.95" customHeight="1">
      <c r="B30" s="30"/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25.35" customHeight="1">
      <c r="B32" s="30"/>
      <c r="D32" s="93" t="s">
        <v>33</v>
      </c>
      <c r="J32" s="64">
        <f>ROUND(J131,2)</f>
        <v>0</v>
      </c>
      <c r="L32" s="30"/>
    </row>
    <row r="33" spans="2:12" s="1" customFormat="1" ht="6.95" customHeight="1">
      <c r="B33" s="30"/>
      <c r="D33" s="51"/>
      <c r="E33" s="51"/>
      <c r="F33" s="51"/>
      <c r="G33" s="51"/>
      <c r="H33" s="51"/>
      <c r="I33" s="51"/>
      <c r="J33" s="51"/>
      <c r="K33" s="51"/>
      <c r="L33" s="30"/>
    </row>
    <row r="34" spans="2:12" s="1" customFormat="1" ht="14.45" customHeight="1">
      <c r="B34" s="30"/>
      <c r="F34" s="33" t="s">
        <v>35</v>
      </c>
      <c r="I34" s="33" t="s">
        <v>34</v>
      </c>
      <c r="J34" s="33" t="s">
        <v>36</v>
      </c>
      <c r="L34" s="30"/>
    </row>
    <row r="35" spans="2:12" s="1" customFormat="1" ht="14.45" customHeight="1">
      <c r="B35" s="30"/>
      <c r="D35" s="53" t="s">
        <v>37</v>
      </c>
      <c r="E35" s="25" t="s">
        <v>38</v>
      </c>
      <c r="F35" s="84">
        <f>ROUND((SUM(BE131:BE173)),2)</f>
        <v>0</v>
      </c>
      <c r="I35" s="94">
        <v>0.21</v>
      </c>
      <c r="J35" s="84">
        <f>ROUND(((SUM(BE131:BE173))*I35),2)</f>
        <v>0</v>
      </c>
      <c r="L35" s="30"/>
    </row>
    <row r="36" spans="2:12" s="1" customFormat="1" ht="14.45" customHeight="1">
      <c r="B36" s="30"/>
      <c r="E36" s="25" t="s">
        <v>39</v>
      </c>
      <c r="F36" s="84">
        <f>ROUND((SUM(BF131:BF173)),2)</f>
        <v>0</v>
      </c>
      <c r="I36" s="94">
        <v>0.15</v>
      </c>
      <c r="J36" s="84">
        <f>ROUND(((SUM(BF131:BF173))*I36),2)</f>
        <v>0</v>
      </c>
      <c r="L36" s="30"/>
    </row>
    <row r="37" spans="2:12" s="1" customFormat="1" ht="14.45" customHeight="1" hidden="1">
      <c r="B37" s="30"/>
      <c r="E37" s="25" t="s">
        <v>40</v>
      </c>
      <c r="F37" s="84">
        <f>ROUND((SUM(BG131:BG173)),2)</f>
        <v>0</v>
      </c>
      <c r="I37" s="94">
        <v>0.21</v>
      </c>
      <c r="J37" s="84">
        <f>0</f>
        <v>0</v>
      </c>
      <c r="L37" s="30"/>
    </row>
    <row r="38" spans="2:12" s="1" customFormat="1" ht="14.45" customHeight="1" hidden="1">
      <c r="B38" s="30"/>
      <c r="E38" s="25" t="s">
        <v>41</v>
      </c>
      <c r="F38" s="84">
        <f>ROUND((SUM(BH131:BH173)),2)</f>
        <v>0</v>
      </c>
      <c r="I38" s="94">
        <v>0.15</v>
      </c>
      <c r="J38" s="84">
        <f>0</f>
        <v>0</v>
      </c>
      <c r="L38" s="30"/>
    </row>
    <row r="39" spans="2:12" s="1" customFormat="1" ht="14.45" customHeight="1" hidden="1">
      <c r="B39" s="30"/>
      <c r="E39" s="25" t="s">
        <v>42</v>
      </c>
      <c r="F39" s="84">
        <f>ROUND((SUM(BI131:BI173)),2)</f>
        <v>0</v>
      </c>
      <c r="I39" s="94">
        <v>0</v>
      </c>
      <c r="J39" s="84">
        <f>0</f>
        <v>0</v>
      </c>
      <c r="L39" s="30"/>
    </row>
    <row r="40" spans="2:12" s="1" customFormat="1" ht="6.95" customHeight="1">
      <c r="B40" s="30"/>
      <c r="L40" s="30"/>
    </row>
    <row r="41" spans="2:12" s="1" customFormat="1" ht="25.35" customHeight="1">
      <c r="B41" s="30"/>
      <c r="C41" s="95"/>
      <c r="D41" s="96" t="s">
        <v>43</v>
      </c>
      <c r="E41" s="55"/>
      <c r="F41" s="55"/>
      <c r="G41" s="97" t="s">
        <v>44</v>
      </c>
      <c r="H41" s="98" t="s">
        <v>45</v>
      </c>
      <c r="I41" s="55"/>
      <c r="J41" s="99">
        <f>SUM(J32:J39)</f>
        <v>0</v>
      </c>
      <c r="K41" s="100"/>
      <c r="L41" s="30"/>
    </row>
    <row r="42" spans="2:12" s="1" customFormat="1" ht="14.45" customHeight="1">
      <c r="B42" s="30"/>
      <c r="L42" s="30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46</v>
      </c>
      <c r="E50" s="40"/>
      <c r="F50" s="40"/>
      <c r="G50" s="39" t="s">
        <v>47</v>
      </c>
      <c r="H50" s="40"/>
      <c r="I50" s="40"/>
      <c r="J50" s="40"/>
      <c r="K50" s="40"/>
      <c r="L50" s="30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2:12" s="1" customFormat="1" ht="12.75">
      <c r="B61" s="30"/>
      <c r="D61" s="41" t="s">
        <v>48</v>
      </c>
      <c r="E61" s="32"/>
      <c r="F61" s="101" t="s">
        <v>49</v>
      </c>
      <c r="G61" s="41" t="s">
        <v>48</v>
      </c>
      <c r="H61" s="32"/>
      <c r="I61" s="32"/>
      <c r="J61" s="102" t="s">
        <v>49</v>
      </c>
      <c r="K61" s="32"/>
      <c r="L61" s="30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2:12" s="1" customFormat="1" ht="12.75">
      <c r="B65" s="30"/>
      <c r="D65" s="39" t="s">
        <v>50</v>
      </c>
      <c r="E65" s="40"/>
      <c r="F65" s="40"/>
      <c r="G65" s="39" t="s">
        <v>51</v>
      </c>
      <c r="H65" s="40"/>
      <c r="I65" s="40"/>
      <c r="J65" s="40"/>
      <c r="K65" s="40"/>
      <c r="L65" s="30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2:12" s="1" customFormat="1" ht="12.75">
      <c r="B76" s="30"/>
      <c r="D76" s="41" t="s">
        <v>48</v>
      </c>
      <c r="E76" s="32"/>
      <c r="F76" s="101" t="s">
        <v>49</v>
      </c>
      <c r="G76" s="41" t="s">
        <v>48</v>
      </c>
      <c r="H76" s="32"/>
      <c r="I76" s="32"/>
      <c r="J76" s="102" t="s">
        <v>49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12" s="1" customFormat="1" ht="24.95" customHeight="1">
      <c r="B82" s="30"/>
      <c r="C82" s="19" t="s">
        <v>94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5" t="s">
        <v>16</v>
      </c>
      <c r="L84" s="30"/>
    </row>
    <row r="85" spans="2:12" s="1" customFormat="1" ht="16.5" customHeight="1">
      <c r="B85" s="30"/>
      <c r="E85" s="222" t="str">
        <f>E7</f>
        <v>STAVEBNÍ ÚPRAVY OBJEKTU  Č.P. 366, FÜGNEROVA, KOLÍN</v>
      </c>
      <c r="F85" s="223"/>
      <c r="G85" s="223"/>
      <c r="H85" s="223"/>
      <c r="L85" s="30"/>
    </row>
    <row r="86" spans="2:12" ht="12" customHeight="1">
      <c r="B86" s="18"/>
      <c r="C86" s="25" t="s">
        <v>90</v>
      </c>
      <c r="L86" s="18"/>
    </row>
    <row r="87" spans="2:12" s="1" customFormat="1" ht="16.5" customHeight="1">
      <c r="B87" s="30"/>
      <c r="E87" s="222" t="s">
        <v>91</v>
      </c>
      <c r="F87" s="224"/>
      <c r="G87" s="224"/>
      <c r="H87" s="224"/>
      <c r="L87" s="30"/>
    </row>
    <row r="88" spans="2:12" s="1" customFormat="1" ht="12" customHeight="1">
      <c r="B88" s="30"/>
      <c r="C88" s="25" t="s">
        <v>92</v>
      </c>
      <c r="L88" s="30"/>
    </row>
    <row r="89" spans="2:12" s="1" customFormat="1" ht="16.5" customHeight="1">
      <c r="B89" s="30"/>
      <c r="E89" s="198" t="str">
        <f>E11</f>
        <v>23023B - OPRAVA PLOTU DO ULICE  RD FUGNEROVA</v>
      </c>
      <c r="F89" s="224"/>
      <c r="G89" s="224"/>
      <c r="H89" s="224"/>
      <c r="L89" s="30"/>
    </row>
    <row r="90" spans="2:12" s="1" customFormat="1" ht="6.95" customHeight="1">
      <c r="B90" s="30"/>
      <c r="L90" s="30"/>
    </row>
    <row r="91" spans="2:12" s="1" customFormat="1" ht="12" customHeight="1">
      <c r="B91" s="30"/>
      <c r="C91" s="25" t="s">
        <v>20</v>
      </c>
      <c r="F91" s="23" t="str">
        <f>F14</f>
        <v>Kolín, Fugnerova 366</v>
      </c>
      <c r="I91" s="25" t="s">
        <v>22</v>
      </c>
      <c r="J91" s="50" t="str">
        <f>IF(J14="","",J14)</f>
        <v>19. 4. 2023</v>
      </c>
      <c r="L91" s="30"/>
    </row>
    <row r="92" spans="2:12" s="1" customFormat="1" ht="6.95" customHeight="1">
      <c r="B92" s="30"/>
      <c r="L92" s="30"/>
    </row>
    <row r="93" spans="2:12" s="1" customFormat="1" ht="15.2" customHeight="1">
      <c r="B93" s="30"/>
      <c r="C93" s="25" t="s">
        <v>24</v>
      </c>
      <c r="F93" s="23" t="str">
        <f>E17</f>
        <v>Město Kolín, Karlovo náměstí 78, Kolín I</v>
      </c>
      <c r="I93" s="25" t="s">
        <v>29</v>
      </c>
      <c r="J93" s="28" t="str">
        <f>E23</f>
        <v>AZ PROJECT spol. s.r.o., Plynárenská 860 Kolín IV</v>
      </c>
      <c r="L93" s="30"/>
    </row>
    <row r="94" spans="2:12" s="1" customFormat="1" ht="15.2" customHeight="1">
      <c r="B94" s="30"/>
      <c r="C94" s="25" t="s">
        <v>27</v>
      </c>
      <c r="F94" s="23" t="str">
        <f>IF(E20="","",E20)</f>
        <v>Vyplň údaj</v>
      </c>
      <c r="I94" s="25" t="s">
        <v>31</v>
      </c>
      <c r="J94" s="28" t="str">
        <f>E26</f>
        <v>AZ PROJECT spol. s.r.o., Plynárenská 860 Kolín IV</v>
      </c>
      <c r="L94" s="30"/>
    </row>
    <row r="95" spans="2:12" s="1" customFormat="1" ht="10.35" customHeight="1">
      <c r="B95" s="30"/>
      <c r="L95" s="30"/>
    </row>
    <row r="96" spans="2:12" s="1" customFormat="1" ht="29.25" customHeight="1">
      <c r="B96" s="30"/>
      <c r="C96" s="103" t="s">
        <v>95</v>
      </c>
      <c r="D96" s="95"/>
      <c r="E96" s="95"/>
      <c r="F96" s="95"/>
      <c r="G96" s="95"/>
      <c r="H96" s="95"/>
      <c r="I96" s="95"/>
      <c r="J96" s="104" t="s">
        <v>96</v>
      </c>
      <c r="K96" s="95"/>
      <c r="L96" s="30"/>
    </row>
    <row r="97" spans="2:12" s="1" customFormat="1" ht="10.35" customHeight="1">
      <c r="B97" s="30"/>
      <c r="L97" s="30"/>
    </row>
    <row r="98" spans="2:47" s="1" customFormat="1" ht="22.9" customHeight="1">
      <c r="B98" s="30"/>
      <c r="C98" s="105" t="s">
        <v>97</v>
      </c>
      <c r="J98" s="64">
        <f>J131</f>
        <v>0</v>
      </c>
      <c r="L98" s="30"/>
      <c r="AU98" s="15" t="s">
        <v>98</v>
      </c>
    </row>
    <row r="99" spans="2:12" s="8" customFormat="1" ht="24.95" customHeight="1">
      <c r="B99" s="106"/>
      <c r="D99" s="107" t="s">
        <v>99</v>
      </c>
      <c r="E99" s="108"/>
      <c r="F99" s="108"/>
      <c r="G99" s="108"/>
      <c r="H99" s="108"/>
      <c r="I99" s="108"/>
      <c r="J99" s="109">
        <f>J132</f>
        <v>0</v>
      </c>
      <c r="L99" s="106"/>
    </row>
    <row r="100" spans="2:12" s="9" customFormat="1" ht="19.9" customHeight="1">
      <c r="B100" s="110"/>
      <c r="D100" s="111" t="s">
        <v>100</v>
      </c>
      <c r="E100" s="112"/>
      <c r="F100" s="112"/>
      <c r="G100" s="112"/>
      <c r="H100" s="112"/>
      <c r="I100" s="112"/>
      <c r="J100" s="113">
        <f>J133</f>
        <v>0</v>
      </c>
      <c r="L100" s="110"/>
    </row>
    <row r="101" spans="2:12" s="9" customFormat="1" ht="19.9" customHeight="1">
      <c r="B101" s="110"/>
      <c r="D101" s="111" t="s">
        <v>101</v>
      </c>
      <c r="E101" s="112"/>
      <c r="F101" s="112"/>
      <c r="G101" s="112"/>
      <c r="H101" s="112"/>
      <c r="I101" s="112"/>
      <c r="J101" s="113">
        <f>J138</f>
        <v>0</v>
      </c>
      <c r="L101" s="110"/>
    </row>
    <row r="102" spans="2:12" s="9" customFormat="1" ht="19.9" customHeight="1">
      <c r="B102" s="110"/>
      <c r="D102" s="111" t="s">
        <v>102</v>
      </c>
      <c r="E102" s="112"/>
      <c r="F102" s="112"/>
      <c r="G102" s="112"/>
      <c r="H102" s="112"/>
      <c r="I102" s="112"/>
      <c r="J102" s="113">
        <f>J152</f>
        <v>0</v>
      </c>
      <c r="L102" s="110"/>
    </row>
    <row r="103" spans="2:12" s="9" customFormat="1" ht="19.9" customHeight="1">
      <c r="B103" s="110"/>
      <c r="D103" s="111" t="s">
        <v>104</v>
      </c>
      <c r="E103" s="112"/>
      <c r="F103" s="112"/>
      <c r="G103" s="112"/>
      <c r="H103" s="112"/>
      <c r="I103" s="112"/>
      <c r="J103" s="113">
        <f>J155</f>
        <v>0</v>
      </c>
      <c r="L103" s="110"/>
    </row>
    <row r="104" spans="2:12" s="8" customFormat="1" ht="24.95" customHeight="1">
      <c r="B104" s="106"/>
      <c r="D104" s="107" t="s">
        <v>105</v>
      </c>
      <c r="E104" s="108"/>
      <c r="F104" s="108"/>
      <c r="G104" s="108"/>
      <c r="H104" s="108"/>
      <c r="I104" s="108"/>
      <c r="J104" s="109">
        <f>J157</f>
        <v>0</v>
      </c>
      <c r="L104" s="106"/>
    </row>
    <row r="105" spans="2:12" s="9" customFormat="1" ht="19.9" customHeight="1">
      <c r="B105" s="110"/>
      <c r="D105" s="111" t="s">
        <v>112</v>
      </c>
      <c r="E105" s="112"/>
      <c r="F105" s="112"/>
      <c r="G105" s="112"/>
      <c r="H105" s="112"/>
      <c r="I105" s="112"/>
      <c r="J105" s="113">
        <f>J158</f>
        <v>0</v>
      </c>
      <c r="L105" s="110"/>
    </row>
    <row r="106" spans="2:12" s="9" customFormat="1" ht="19.9" customHeight="1">
      <c r="B106" s="110"/>
      <c r="D106" s="111" t="s">
        <v>116</v>
      </c>
      <c r="E106" s="112"/>
      <c r="F106" s="112"/>
      <c r="G106" s="112"/>
      <c r="H106" s="112"/>
      <c r="I106" s="112"/>
      <c r="J106" s="113">
        <f>J160</f>
        <v>0</v>
      </c>
      <c r="L106" s="110"/>
    </row>
    <row r="107" spans="2:12" s="8" customFormat="1" ht="24.95" customHeight="1">
      <c r="B107" s="106"/>
      <c r="D107" s="107" t="s">
        <v>117</v>
      </c>
      <c r="E107" s="108"/>
      <c r="F107" s="108"/>
      <c r="G107" s="108"/>
      <c r="H107" s="108"/>
      <c r="I107" s="108"/>
      <c r="J107" s="109">
        <f>J168</f>
        <v>0</v>
      </c>
      <c r="L107" s="106"/>
    </row>
    <row r="108" spans="2:12" s="9" customFormat="1" ht="19.9" customHeight="1">
      <c r="B108" s="110"/>
      <c r="D108" s="111" t="s">
        <v>118</v>
      </c>
      <c r="E108" s="112"/>
      <c r="F108" s="112"/>
      <c r="G108" s="112"/>
      <c r="H108" s="112"/>
      <c r="I108" s="112"/>
      <c r="J108" s="113">
        <f>J169</f>
        <v>0</v>
      </c>
      <c r="L108" s="110"/>
    </row>
    <row r="109" spans="2:12" s="9" customFormat="1" ht="19.9" customHeight="1">
      <c r="B109" s="110"/>
      <c r="D109" s="111" t="s">
        <v>119</v>
      </c>
      <c r="E109" s="112"/>
      <c r="F109" s="112"/>
      <c r="G109" s="112"/>
      <c r="H109" s="112"/>
      <c r="I109" s="112"/>
      <c r="J109" s="113">
        <f>J172</f>
        <v>0</v>
      </c>
      <c r="L109" s="110"/>
    </row>
    <row r="110" spans="2:12" s="1" customFormat="1" ht="21.75" customHeight="1">
      <c r="B110" s="30"/>
      <c r="L110" s="30"/>
    </row>
    <row r="111" spans="2:12" s="1" customFormat="1" ht="6.95" customHeight="1"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30"/>
    </row>
    <row r="115" spans="2:12" s="1" customFormat="1" ht="6.95" customHeight="1"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30"/>
    </row>
    <row r="116" spans="2:12" s="1" customFormat="1" ht="24.95" customHeight="1">
      <c r="B116" s="30"/>
      <c r="C116" s="19" t="s">
        <v>120</v>
      </c>
      <c r="L116" s="30"/>
    </row>
    <row r="117" spans="2:12" s="1" customFormat="1" ht="6.95" customHeight="1">
      <c r="B117" s="30"/>
      <c r="L117" s="30"/>
    </row>
    <row r="118" spans="2:12" s="1" customFormat="1" ht="12" customHeight="1">
      <c r="B118" s="30"/>
      <c r="C118" s="25" t="s">
        <v>16</v>
      </c>
      <c r="L118" s="30"/>
    </row>
    <row r="119" spans="2:12" s="1" customFormat="1" ht="16.5" customHeight="1">
      <c r="B119" s="30"/>
      <c r="E119" s="222" t="str">
        <f>E7</f>
        <v>STAVEBNÍ ÚPRAVY OBJEKTU  Č.P. 366, FÜGNEROVA, KOLÍN</v>
      </c>
      <c r="F119" s="223"/>
      <c r="G119" s="223"/>
      <c r="H119" s="223"/>
      <c r="L119" s="30"/>
    </row>
    <row r="120" spans="2:12" ht="12" customHeight="1">
      <c r="B120" s="18"/>
      <c r="C120" s="25" t="s">
        <v>90</v>
      </c>
      <c r="L120" s="18"/>
    </row>
    <row r="121" spans="2:12" s="1" customFormat="1" ht="16.5" customHeight="1">
      <c r="B121" s="30"/>
      <c r="E121" s="222" t="s">
        <v>91</v>
      </c>
      <c r="F121" s="224"/>
      <c r="G121" s="224"/>
      <c r="H121" s="224"/>
      <c r="L121" s="30"/>
    </row>
    <row r="122" spans="2:12" s="1" customFormat="1" ht="12" customHeight="1">
      <c r="B122" s="30"/>
      <c r="C122" s="25" t="s">
        <v>92</v>
      </c>
      <c r="L122" s="30"/>
    </row>
    <row r="123" spans="2:12" s="1" customFormat="1" ht="16.5" customHeight="1">
      <c r="B123" s="30"/>
      <c r="E123" s="198" t="str">
        <f>E11</f>
        <v>23023B - OPRAVA PLOTU DO ULICE  RD FUGNEROVA</v>
      </c>
      <c r="F123" s="224"/>
      <c r="G123" s="224"/>
      <c r="H123" s="224"/>
      <c r="L123" s="30"/>
    </row>
    <row r="124" spans="2:12" s="1" customFormat="1" ht="6.95" customHeight="1">
      <c r="B124" s="30"/>
      <c r="L124" s="30"/>
    </row>
    <row r="125" spans="2:12" s="1" customFormat="1" ht="12" customHeight="1">
      <c r="B125" s="30"/>
      <c r="C125" s="25" t="s">
        <v>20</v>
      </c>
      <c r="F125" s="23" t="str">
        <f>F14</f>
        <v>Kolín, Fugnerova 366</v>
      </c>
      <c r="I125" s="25" t="s">
        <v>22</v>
      </c>
      <c r="J125" s="50" t="str">
        <f>IF(J14="","",J14)</f>
        <v>19. 4. 2023</v>
      </c>
      <c r="L125" s="30"/>
    </row>
    <row r="126" spans="2:12" s="1" customFormat="1" ht="6.95" customHeight="1">
      <c r="B126" s="30"/>
      <c r="L126" s="30"/>
    </row>
    <row r="127" spans="2:12" s="1" customFormat="1" ht="15.2" customHeight="1">
      <c r="B127" s="30"/>
      <c r="C127" s="25" t="s">
        <v>24</v>
      </c>
      <c r="F127" s="23" t="str">
        <f>E17</f>
        <v>Město Kolín, Karlovo náměstí 78, Kolín I</v>
      </c>
      <c r="I127" s="25" t="s">
        <v>29</v>
      </c>
      <c r="J127" s="28" t="str">
        <f>E23</f>
        <v>AZ PROJECT spol. s.r.o., Plynárenská 860 Kolín IV</v>
      </c>
      <c r="L127" s="30"/>
    </row>
    <row r="128" spans="2:12" s="1" customFormat="1" ht="15.2" customHeight="1">
      <c r="B128" s="30"/>
      <c r="C128" s="25" t="s">
        <v>27</v>
      </c>
      <c r="F128" s="23" t="str">
        <f>IF(E20="","",E20)</f>
        <v>Vyplň údaj</v>
      </c>
      <c r="I128" s="25" t="s">
        <v>31</v>
      </c>
      <c r="J128" s="28" t="str">
        <f>E26</f>
        <v>AZ PROJECT spol. s.r.o., Plynárenská 860 Kolín IV</v>
      </c>
      <c r="L128" s="30"/>
    </row>
    <row r="129" spans="2:12" s="1" customFormat="1" ht="10.35" customHeight="1">
      <c r="B129" s="30"/>
      <c r="L129" s="30"/>
    </row>
    <row r="130" spans="2:20" s="10" customFormat="1" ht="29.25" customHeight="1">
      <c r="B130" s="114"/>
      <c r="C130" s="115" t="s">
        <v>121</v>
      </c>
      <c r="D130" s="116" t="s">
        <v>58</v>
      </c>
      <c r="E130" s="116" t="s">
        <v>54</v>
      </c>
      <c r="F130" s="116" t="s">
        <v>55</v>
      </c>
      <c r="G130" s="116" t="s">
        <v>122</v>
      </c>
      <c r="H130" s="116" t="s">
        <v>123</v>
      </c>
      <c r="I130" s="116" t="s">
        <v>124</v>
      </c>
      <c r="J130" s="116" t="s">
        <v>96</v>
      </c>
      <c r="K130" s="117" t="s">
        <v>125</v>
      </c>
      <c r="L130" s="114"/>
      <c r="M130" s="57" t="s">
        <v>1</v>
      </c>
      <c r="N130" s="58" t="s">
        <v>37</v>
      </c>
      <c r="O130" s="58" t="s">
        <v>126</v>
      </c>
      <c r="P130" s="58" t="s">
        <v>127</v>
      </c>
      <c r="Q130" s="58" t="s">
        <v>128</v>
      </c>
      <c r="R130" s="58" t="s">
        <v>129</v>
      </c>
      <c r="S130" s="58" t="s">
        <v>130</v>
      </c>
      <c r="T130" s="59" t="s">
        <v>131</v>
      </c>
    </row>
    <row r="131" spans="2:63" s="1" customFormat="1" ht="22.9" customHeight="1">
      <c r="B131" s="30"/>
      <c r="C131" s="62" t="s">
        <v>132</v>
      </c>
      <c r="J131" s="118">
        <f>BK131</f>
        <v>0</v>
      </c>
      <c r="L131" s="30"/>
      <c r="M131" s="60"/>
      <c r="N131" s="51"/>
      <c r="O131" s="51"/>
      <c r="P131" s="119">
        <f>P132+P157+P168</f>
        <v>0</v>
      </c>
      <c r="Q131" s="51"/>
      <c r="R131" s="119">
        <f>R132+R157+R168</f>
        <v>0.42800510999999997</v>
      </c>
      <c r="S131" s="51"/>
      <c r="T131" s="120">
        <f>T132+T157+T168</f>
        <v>0.0001005</v>
      </c>
      <c r="AT131" s="15" t="s">
        <v>72</v>
      </c>
      <c r="AU131" s="15" t="s">
        <v>98</v>
      </c>
      <c r="BK131" s="121">
        <f>BK132+BK157+BK168</f>
        <v>0</v>
      </c>
    </row>
    <row r="132" spans="2:63" s="11" customFormat="1" ht="25.9" customHeight="1">
      <c r="B132" s="122"/>
      <c r="D132" s="123" t="s">
        <v>72</v>
      </c>
      <c r="E132" s="124" t="s">
        <v>133</v>
      </c>
      <c r="F132" s="124" t="s">
        <v>134</v>
      </c>
      <c r="I132" s="125"/>
      <c r="J132" s="126">
        <f>BK132</f>
        <v>0</v>
      </c>
      <c r="L132" s="122"/>
      <c r="M132" s="127"/>
      <c r="P132" s="128">
        <f>P133+P138+P152+P155</f>
        <v>0</v>
      </c>
      <c r="R132" s="128">
        <f>R133+R138+R152+R155</f>
        <v>0.41091687</v>
      </c>
      <c r="T132" s="129">
        <f>T133+T138+T152+T155</f>
        <v>0.0001005</v>
      </c>
      <c r="AR132" s="123" t="s">
        <v>79</v>
      </c>
      <c r="AT132" s="130" t="s">
        <v>72</v>
      </c>
      <c r="AU132" s="130" t="s">
        <v>73</v>
      </c>
      <c r="AY132" s="123" t="s">
        <v>135</v>
      </c>
      <c r="BK132" s="131">
        <f>BK133+BK138+BK152+BK155</f>
        <v>0</v>
      </c>
    </row>
    <row r="133" spans="2:63" s="11" customFormat="1" ht="22.9" customHeight="1">
      <c r="B133" s="122"/>
      <c r="D133" s="123" t="s">
        <v>72</v>
      </c>
      <c r="E133" s="132" t="s">
        <v>136</v>
      </c>
      <c r="F133" s="132" t="s">
        <v>137</v>
      </c>
      <c r="I133" s="125"/>
      <c r="J133" s="133">
        <f>BK133</f>
        <v>0</v>
      </c>
      <c r="L133" s="122"/>
      <c r="M133" s="127"/>
      <c r="P133" s="128">
        <f>SUM(P134:P137)</f>
        <v>0</v>
      </c>
      <c r="R133" s="128">
        <f>SUM(R134:R137)</f>
        <v>0.0062595</v>
      </c>
      <c r="T133" s="129">
        <f>SUM(T134:T137)</f>
        <v>0.0001005</v>
      </c>
      <c r="AR133" s="123" t="s">
        <v>79</v>
      </c>
      <c r="AT133" s="130" t="s">
        <v>72</v>
      </c>
      <c r="AU133" s="130" t="s">
        <v>79</v>
      </c>
      <c r="AY133" s="123" t="s">
        <v>135</v>
      </c>
      <c r="BK133" s="131">
        <f>SUM(BK134:BK137)</f>
        <v>0</v>
      </c>
    </row>
    <row r="134" spans="2:65" s="1" customFormat="1" ht="24.2" customHeight="1">
      <c r="B134" s="134"/>
      <c r="C134" s="135" t="s">
        <v>79</v>
      </c>
      <c r="D134" s="135" t="s">
        <v>138</v>
      </c>
      <c r="E134" s="136" t="s">
        <v>655</v>
      </c>
      <c r="F134" s="137" t="s">
        <v>656</v>
      </c>
      <c r="G134" s="138" t="s">
        <v>148</v>
      </c>
      <c r="H134" s="139">
        <v>8.4</v>
      </c>
      <c r="I134" s="140"/>
      <c r="J134" s="141">
        <f>ROUND(I134*H134,2)</f>
        <v>0</v>
      </c>
      <c r="K134" s="137" t="s">
        <v>161</v>
      </c>
      <c r="L134" s="30"/>
      <c r="M134" s="142" t="s">
        <v>1</v>
      </c>
      <c r="N134" s="143" t="s">
        <v>39</v>
      </c>
      <c r="P134" s="144">
        <f>O134*H134</f>
        <v>0</v>
      </c>
      <c r="Q134" s="144">
        <v>0.00059</v>
      </c>
      <c r="R134" s="144">
        <f>Q134*H134</f>
        <v>0.004956</v>
      </c>
      <c r="S134" s="144">
        <v>1E-05</v>
      </c>
      <c r="T134" s="145">
        <f>S134*H134</f>
        <v>8.400000000000001E-05</v>
      </c>
      <c r="AR134" s="146" t="s">
        <v>142</v>
      </c>
      <c r="AT134" s="146" t="s">
        <v>138</v>
      </c>
      <c r="AU134" s="146" t="s">
        <v>84</v>
      </c>
      <c r="AY134" s="15" t="s">
        <v>135</v>
      </c>
      <c r="BE134" s="147">
        <f>IF(N134="základní",J134,0)</f>
        <v>0</v>
      </c>
      <c r="BF134" s="147">
        <f>IF(N134="snížená",J134,0)</f>
        <v>0</v>
      </c>
      <c r="BG134" s="147">
        <f>IF(N134="zákl. přenesená",J134,0)</f>
        <v>0</v>
      </c>
      <c r="BH134" s="147">
        <f>IF(N134="sníž. přenesená",J134,0)</f>
        <v>0</v>
      </c>
      <c r="BI134" s="147">
        <f>IF(N134="nulová",J134,0)</f>
        <v>0</v>
      </c>
      <c r="BJ134" s="15" t="s">
        <v>84</v>
      </c>
      <c r="BK134" s="147">
        <f>ROUND(I134*H134,2)</f>
        <v>0</v>
      </c>
      <c r="BL134" s="15" t="s">
        <v>142</v>
      </c>
      <c r="BM134" s="146" t="s">
        <v>657</v>
      </c>
    </row>
    <row r="135" spans="2:51" s="12" customFormat="1" ht="11.25">
      <c r="B135" s="148"/>
      <c r="D135" s="149" t="s">
        <v>144</v>
      </c>
      <c r="E135" s="150" t="s">
        <v>1</v>
      </c>
      <c r="F135" s="151" t="s">
        <v>658</v>
      </c>
      <c r="H135" s="152">
        <v>8.4</v>
      </c>
      <c r="I135" s="153"/>
      <c r="L135" s="148"/>
      <c r="M135" s="154"/>
      <c r="T135" s="155"/>
      <c r="AT135" s="150" t="s">
        <v>144</v>
      </c>
      <c r="AU135" s="150" t="s">
        <v>84</v>
      </c>
      <c r="AV135" s="12" t="s">
        <v>84</v>
      </c>
      <c r="AW135" s="12" t="s">
        <v>30</v>
      </c>
      <c r="AX135" s="12" t="s">
        <v>79</v>
      </c>
      <c r="AY135" s="150" t="s">
        <v>135</v>
      </c>
    </row>
    <row r="136" spans="2:65" s="1" customFormat="1" ht="24.2" customHeight="1">
      <c r="B136" s="134"/>
      <c r="C136" s="135" t="s">
        <v>84</v>
      </c>
      <c r="D136" s="135" t="s">
        <v>138</v>
      </c>
      <c r="E136" s="136" t="s">
        <v>659</v>
      </c>
      <c r="F136" s="137" t="s">
        <v>660</v>
      </c>
      <c r="G136" s="138" t="s">
        <v>148</v>
      </c>
      <c r="H136" s="139">
        <v>1.65</v>
      </c>
      <c r="I136" s="140"/>
      <c r="J136" s="141">
        <f>ROUND(I136*H136,2)</f>
        <v>0</v>
      </c>
      <c r="K136" s="137" t="s">
        <v>161</v>
      </c>
      <c r="L136" s="30"/>
      <c r="M136" s="142" t="s">
        <v>1</v>
      </c>
      <c r="N136" s="143" t="s">
        <v>39</v>
      </c>
      <c r="P136" s="144">
        <f>O136*H136</f>
        <v>0</v>
      </c>
      <c r="Q136" s="144">
        <v>0.00079</v>
      </c>
      <c r="R136" s="144">
        <f>Q136*H136</f>
        <v>0.0013035</v>
      </c>
      <c r="S136" s="144">
        <v>1E-05</v>
      </c>
      <c r="T136" s="145">
        <f>S136*H136</f>
        <v>1.65E-05</v>
      </c>
      <c r="AR136" s="146" t="s">
        <v>142</v>
      </c>
      <c r="AT136" s="146" t="s">
        <v>138</v>
      </c>
      <c r="AU136" s="146" t="s">
        <v>84</v>
      </c>
      <c r="AY136" s="15" t="s">
        <v>135</v>
      </c>
      <c r="BE136" s="147">
        <f>IF(N136="základní",J136,0)</f>
        <v>0</v>
      </c>
      <c r="BF136" s="147">
        <f>IF(N136="snížená",J136,0)</f>
        <v>0</v>
      </c>
      <c r="BG136" s="147">
        <f>IF(N136="zákl. přenesená",J136,0)</f>
        <v>0</v>
      </c>
      <c r="BH136" s="147">
        <f>IF(N136="sníž. přenesená",J136,0)</f>
        <v>0</v>
      </c>
      <c r="BI136" s="147">
        <f>IF(N136="nulová",J136,0)</f>
        <v>0</v>
      </c>
      <c r="BJ136" s="15" t="s">
        <v>84</v>
      </c>
      <c r="BK136" s="147">
        <f>ROUND(I136*H136,2)</f>
        <v>0</v>
      </c>
      <c r="BL136" s="15" t="s">
        <v>142</v>
      </c>
      <c r="BM136" s="146" t="s">
        <v>661</v>
      </c>
    </row>
    <row r="137" spans="2:51" s="12" customFormat="1" ht="11.25">
      <c r="B137" s="148"/>
      <c r="D137" s="149" t="s">
        <v>144</v>
      </c>
      <c r="E137" s="150" t="s">
        <v>1</v>
      </c>
      <c r="F137" s="151" t="s">
        <v>662</v>
      </c>
      <c r="H137" s="152">
        <v>1.65</v>
      </c>
      <c r="I137" s="153"/>
      <c r="L137" s="148"/>
      <c r="M137" s="154"/>
      <c r="T137" s="155"/>
      <c r="AT137" s="150" t="s">
        <v>144</v>
      </c>
      <c r="AU137" s="150" t="s">
        <v>84</v>
      </c>
      <c r="AV137" s="12" t="s">
        <v>84</v>
      </c>
      <c r="AW137" s="12" t="s">
        <v>30</v>
      </c>
      <c r="AX137" s="12" t="s">
        <v>79</v>
      </c>
      <c r="AY137" s="150" t="s">
        <v>135</v>
      </c>
    </row>
    <row r="138" spans="2:63" s="11" customFormat="1" ht="22.9" customHeight="1">
      <c r="B138" s="122"/>
      <c r="D138" s="123" t="s">
        <v>72</v>
      </c>
      <c r="E138" s="132" t="s">
        <v>157</v>
      </c>
      <c r="F138" s="132" t="s">
        <v>158</v>
      </c>
      <c r="I138" s="125"/>
      <c r="J138" s="133">
        <f>BK138</f>
        <v>0</v>
      </c>
      <c r="L138" s="122"/>
      <c r="M138" s="127"/>
      <c r="P138" s="128">
        <f>SUM(P139:P151)</f>
        <v>0</v>
      </c>
      <c r="R138" s="128">
        <f>SUM(R139:R151)</f>
        <v>0.3515748</v>
      </c>
      <c r="T138" s="129">
        <f>SUM(T139:T151)</f>
        <v>0</v>
      </c>
      <c r="AR138" s="123" t="s">
        <v>79</v>
      </c>
      <c r="AT138" s="130" t="s">
        <v>72</v>
      </c>
      <c r="AU138" s="130" t="s">
        <v>79</v>
      </c>
      <c r="AY138" s="123" t="s">
        <v>135</v>
      </c>
      <c r="BK138" s="131">
        <f>SUM(BK139:BK151)</f>
        <v>0</v>
      </c>
    </row>
    <row r="139" spans="2:65" s="1" customFormat="1" ht="24.2" customHeight="1">
      <c r="B139" s="134"/>
      <c r="C139" s="135" t="s">
        <v>136</v>
      </c>
      <c r="D139" s="135" t="s">
        <v>138</v>
      </c>
      <c r="E139" s="136" t="s">
        <v>173</v>
      </c>
      <c r="F139" s="137" t="s">
        <v>174</v>
      </c>
      <c r="G139" s="138" t="s">
        <v>141</v>
      </c>
      <c r="H139" s="139">
        <v>3.51</v>
      </c>
      <c r="I139" s="140"/>
      <c r="J139" s="141">
        <f>ROUND(I139*H139,2)</f>
        <v>0</v>
      </c>
      <c r="K139" s="137" t="s">
        <v>161</v>
      </c>
      <c r="L139" s="30"/>
      <c r="M139" s="142" t="s">
        <v>1</v>
      </c>
      <c r="N139" s="143" t="s">
        <v>39</v>
      </c>
      <c r="P139" s="144">
        <f>O139*H139</f>
        <v>0</v>
      </c>
      <c r="Q139" s="144">
        <v>0.02</v>
      </c>
      <c r="R139" s="144">
        <f>Q139*H139</f>
        <v>0.0702</v>
      </c>
      <c r="S139" s="144">
        <v>0</v>
      </c>
      <c r="T139" s="145">
        <f>S139*H139</f>
        <v>0</v>
      </c>
      <c r="AR139" s="146" t="s">
        <v>142</v>
      </c>
      <c r="AT139" s="146" t="s">
        <v>138</v>
      </c>
      <c r="AU139" s="146" t="s">
        <v>84</v>
      </c>
      <c r="AY139" s="15" t="s">
        <v>135</v>
      </c>
      <c r="BE139" s="147">
        <f>IF(N139="základní",J139,0)</f>
        <v>0</v>
      </c>
      <c r="BF139" s="147">
        <f>IF(N139="snížená",J139,0)</f>
        <v>0</v>
      </c>
      <c r="BG139" s="147">
        <f>IF(N139="zákl. přenesená",J139,0)</f>
        <v>0</v>
      </c>
      <c r="BH139" s="147">
        <f>IF(N139="sníž. přenesená",J139,0)</f>
        <v>0</v>
      </c>
      <c r="BI139" s="147">
        <f>IF(N139="nulová",J139,0)</f>
        <v>0</v>
      </c>
      <c r="BJ139" s="15" t="s">
        <v>84</v>
      </c>
      <c r="BK139" s="147">
        <f>ROUND(I139*H139,2)</f>
        <v>0</v>
      </c>
      <c r="BL139" s="15" t="s">
        <v>142</v>
      </c>
      <c r="BM139" s="146" t="s">
        <v>663</v>
      </c>
    </row>
    <row r="140" spans="2:51" s="12" customFormat="1" ht="11.25">
      <c r="B140" s="148"/>
      <c r="D140" s="149" t="s">
        <v>144</v>
      </c>
      <c r="E140" s="150" t="s">
        <v>1</v>
      </c>
      <c r="F140" s="151" t="s">
        <v>664</v>
      </c>
      <c r="H140" s="152">
        <v>1.98</v>
      </c>
      <c r="I140" s="153"/>
      <c r="L140" s="148"/>
      <c r="M140" s="154"/>
      <c r="T140" s="155"/>
      <c r="AT140" s="150" t="s">
        <v>144</v>
      </c>
      <c r="AU140" s="150" t="s">
        <v>84</v>
      </c>
      <c r="AV140" s="12" t="s">
        <v>84</v>
      </c>
      <c r="AW140" s="12" t="s">
        <v>30</v>
      </c>
      <c r="AX140" s="12" t="s">
        <v>73</v>
      </c>
      <c r="AY140" s="150" t="s">
        <v>135</v>
      </c>
    </row>
    <row r="141" spans="2:51" s="12" customFormat="1" ht="11.25">
      <c r="B141" s="148"/>
      <c r="D141" s="149" t="s">
        <v>144</v>
      </c>
      <c r="E141" s="150" t="s">
        <v>1</v>
      </c>
      <c r="F141" s="151" t="s">
        <v>665</v>
      </c>
      <c r="H141" s="152">
        <v>1.53</v>
      </c>
      <c r="I141" s="153"/>
      <c r="L141" s="148"/>
      <c r="M141" s="154"/>
      <c r="T141" s="155"/>
      <c r="AT141" s="150" t="s">
        <v>144</v>
      </c>
      <c r="AU141" s="150" t="s">
        <v>84</v>
      </c>
      <c r="AV141" s="12" t="s">
        <v>84</v>
      </c>
      <c r="AW141" s="12" t="s">
        <v>30</v>
      </c>
      <c r="AX141" s="12" t="s">
        <v>73</v>
      </c>
      <c r="AY141" s="150" t="s">
        <v>135</v>
      </c>
    </row>
    <row r="142" spans="2:51" s="13" customFormat="1" ht="11.25">
      <c r="B142" s="156"/>
      <c r="D142" s="149" t="s">
        <v>144</v>
      </c>
      <c r="E142" s="157" t="s">
        <v>1</v>
      </c>
      <c r="F142" s="158" t="s">
        <v>152</v>
      </c>
      <c r="H142" s="159">
        <v>3.51</v>
      </c>
      <c r="I142" s="160"/>
      <c r="L142" s="156"/>
      <c r="M142" s="161"/>
      <c r="T142" s="162"/>
      <c r="AT142" s="157" t="s">
        <v>144</v>
      </c>
      <c r="AU142" s="157" t="s">
        <v>84</v>
      </c>
      <c r="AV142" s="13" t="s">
        <v>142</v>
      </c>
      <c r="AW142" s="13" t="s">
        <v>30</v>
      </c>
      <c r="AX142" s="13" t="s">
        <v>79</v>
      </c>
      <c r="AY142" s="157" t="s">
        <v>135</v>
      </c>
    </row>
    <row r="143" spans="2:65" s="1" customFormat="1" ht="37.9" customHeight="1">
      <c r="B143" s="134"/>
      <c r="C143" s="135" t="s">
        <v>142</v>
      </c>
      <c r="D143" s="135" t="s">
        <v>138</v>
      </c>
      <c r="E143" s="136" t="s">
        <v>177</v>
      </c>
      <c r="F143" s="137" t="s">
        <v>178</v>
      </c>
      <c r="G143" s="138" t="s">
        <v>141</v>
      </c>
      <c r="H143" s="139">
        <v>3.51</v>
      </c>
      <c r="I143" s="140"/>
      <c r="J143" s="141">
        <f>ROUND(I143*H143,2)</f>
        <v>0</v>
      </c>
      <c r="K143" s="137" t="s">
        <v>161</v>
      </c>
      <c r="L143" s="30"/>
      <c r="M143" s="142" t="s">
        <v>1</v>
      </c>
      <c r="N143" s="143" t="s">
        <v>39</v>
      </c>
      <c r="P143" s="144">
        <f>O143*H143</f>
        <v>0</v>
      </c>
      <c r="Q143" s="144">
        <v>0.005</v>
      </c>
      <c r="R143" s="144">
        <f>Q143*H143</f>
        <v>0.01755</v>
      </c>
      <c r="S143" s="144">
        <v>0</v>
      </c>
      <c r="T143" s="145">
        <f>S143*H143</f>
        <v>0</v>
      </c>
      <c r="AR143" s="146" t="s">
        <v>142</v>
      </c>
      <c r="AT143" s="146" t="s">
        <v>138</v>
      </c>
      <c r="AU143" s="146" t="s">
        <v>84</v>
      </c>
      <c r="AY143" s="15" t="s">
        <v>135</v>
      </c>
      <c r="BE143" s="147">
        <f>IF(N143="základní",J143,0)</f>
        <v>0</v>
      </c>
      <c r="BF143" s="147">
        <f>IF(N143="snížená",J143,0)</f>
        <v>0</v>
      </c>
      <c r="BG143" s="147">
        <f>IF(N143="zákl. přenesená",J143,0)</f>
        <v>0</v>
      </c>
      <c r="BH143" s="147">
        <f>IF(N143="sníž. přenesená",J143,0)</f>
        <v>0</v>
      </c>
      <c r="BI143" s="147">
        <f>IF(N143="nulová",J143,0)</f>
        <v>0</v>
      </c>
      <c r="BJ143" s="15" t="s">
        <v>84</v>
      </c>
      <c r="BK143" s="147">
        <f>ROUND(I143*H143,2)</f>
        <v>0</v>
      </c>
      <c r="BL143" s="15" t="s">
        <v>142</v>
      </c>
      <c r="BM143" s="146" t="s">
        <v>666</v>
      </c>
    </row>
    <row r="144" spans="2:65" s="1" customFormat="1" ht="24.2" customHeight="1">
      <c r="B144" s="134"/>
      <c r="C144" s="135" t="s">
        <v>163</v>
      </c>
      <c r="D144" s="135" t="s">
        <v>138</v>
      </c>
      <c r="E144" s="136" t="s">
        <v>667</v>
      </c>
      <c r="F144" s="137" t="s">
        <v>668</v>
      </c>
      <c r="G144" s="138" t="s">
        <v>141</v>
      </c>
      <c r="H144" s="139">
        <v>3.51</v>
      </c>
      <c r="I144" s="140"/>
      <c r="J144" s="141">
        <f>ROUND(I144*H144,2)</f>
        <v>0</v>
      </c>
      <c r="K144" s="137" t="s">
        <v>161</v>
      </c>
      <c r="L144" s="30"/>
      <c r="M144" s="142" t="s">
        <v>1</v>
      </c>
      <c r="N144" s="143" t="s">
        <v>39</v>
      </c>
      <c r="P144" s="144">
        <f>O144*H144</f>
        <v>0</v>
      </c>
      <c r="Q144" s="144">
        <v>0.01208</v>
      </c>
      <c r="R144" s="144">
        <f>Q144*H144</f>
        <v>0.0424008</v>
      </c>
      <c r="S144" s="144">
        <v>0</v>
      </c>
      <c r="T144" s="145">
        <f>S144*H144</f>
        <v>0</v>
      </c>
      <c r="AR144" s="146" t="s">
        <v>142</v>
      </c>
      <c r="AT144" s="146" t="s">
        <v>138</v>
      </c>
      <c r="AU144" s="146" t="s">
        <v>84</v>
      </c>
      <c r="AY144" s="15" t="s">
        <v>135</v>
      </c>
      <c r="BE144" s="147">
        <f>IF(N144="základní",J144,0)</f>
        <v>0</v>
      </c>
      <c r="BF144" s="147">
        <f>IF(N144="snížená",J144,0)</f>
        <v>0</v>
      </c>
      <c r="BG144" s="147">
        <f>IF(N144="zákl. přenesená",J144,0)</f>
        <v>0</v>
      </c>
      <c r="BH144" s="147">
        <f>IF(N144="sníž. přenesená",J144,0)</f>
        <v>0</v>
      </c>
      <c r="BI144" s="147">
        <f>IF(N144="nulová",J144,0)</f>
        <v>0</v>
      </c>
      <c r="BJ144" s="15" t="s">
        <v>84</v>
      </c>
      <c r="BK144" s="147">
        <f>ROUND(I144*H144,2)</f>
        <v>0</v>
      </c>
      <c r="BL144" s="15" t="s">
        <v>142</v>
      </c>
      <c r="BM144" s="146" t="s">
        <v>669</v>
      </c>
    </row>
    <row r="145" spans="2:65" s="1" customFormat="1" ht="24.2" customHeight="1">
      <c r="B145" s="134"/>
      <c r="C145" s="135" t="s">
        <v>157</v>
      </c>
      <c r="D145" s="135" t="s">
        <v>138</v>
      </c>
      <c r="E145" s="136" t="s">
        <v>670</v>
      </c>
      <c r="F145" s="137" t="s">
        <v>671</v>
      </c>
      <c r="G145" s="138" t="s">
        <v>141</v>
      </c>
      <c r="H145" s="139">
        <v>8.4</v>
      </c>
      <c r="I145" s="140"/>
      <c r="J145" s="141">
        <f>ROUND(I145*H145,2)</f>
        <v>0</v>
      </c>
      <c r="K145" s="137" t="s">
        <v>161</v>
      </c>
      <c r="L145" s="30"/>
      <c r="M145" s="142" t="s">
        <v>1</v>
      </c>
      <c r="N145" s="143" t="s">
        <v>39</v>
      </c>
      <c r="P145" s="144">
        <f>O145*H145</f>
        <v>0</v>
      </c>
      <c r="Q145" s="144">
        <v>0.02636</v>
      </c>
      <c r="R145" s="144">
        <f>Q145*H145</f>
        <v>0.221424</v>
      </c>
      <c r="S145" s="144">
        <v>0</v>
      </c>
      <c r="T145" s="145">
        <f>S145*H145</f>
        <v>0</v>
      </c>
      <c r="AR145" s="146" t="s">
        <v>142</v>
      </c>
      <c r="AT145" s="146" t="s">
        <v>138</v>
      </c>
      <c r="AU145" s="146" t="s">
        <v>84</v>
      </c>
      <c r="AY145" s="15" t="s">
        <v>135</v>
      </c>
      <c r="BE145" s="147">
        <f>IF(N145="základní",J145,0)</f>
        <v>0</v>
      </c>
      <c r="BF145" s="147">
        <f>IF(N145="snížená",J145,0)</f>
        <v>0</v>
      </c>
      <c r="BG145" s="147">
        <f>IF(N145="zákl. přenesená",J145,0)</f>
        <v>0</v>
      </c>
      <c r="BH145" s="147">
        <f>IF(N145="sníž. přenesená",J145,0)</f>
        <v>0</v>
      </c>
      <c r="BI145" s="147">
        <f>IF(N145="nulová",J145,0)</f>
        <v>0</v>
      </c>
      <c r="BJ145" s="15" t="s">
        <v>84</v>
      </c>
      <c r="BK145" s="147">
        <f>ROUND(I145*H145,2)</f>
        <v>0</v>
      </c>
      <c r="BL145" s="15" t="s">
        <v>142</v>
      </c>
      <c r="BM145" s="146" t="s">
        <v>672</v>
      </c>
    </row>
    <row r="146" spans="2:51" s="12" customFormat="1" ht="11.25">
      <c r="B146" s="148"/>
      <c r="D146" s="149" t="s">
        <v>144</v>
      </c>
      <c r="E146" s="150" t="s">
        <v>1</v>
      </c>
      <c r="F146" s="151" t="s">
        <v>673</v>
      </c>
      <c r="H146" s="152">
        <v>8.4</v>
      </c>
      <c r="I146" s="153"/>
      <c r="L146" s="148"/>
      <c r="M146" s="154"/>
      <c r="T146" s="155"/>
      <c r="AT146" s="150" t="s">
        <v>144</v>
      </c>
      <c r="AU146" s="150" t="s">
        <v>84</v>
      </c>
      <c r="AV146" s="12" t="s">
        <v>84</v>
      </c>
      <c r="AW146" s="12" t="s">
        <v>30</v>
      </c>
      <c r="AX146" s="12" t="s">
        <v>79</v>
      </c>
      <c r="AY146" s="150" t="s">
        <v>135</v>
      </c>
    </row>
    <row r="147" spans="2:65" s="1" customFormat="1" ht="16.5" customHeight="1">
      <c r="B147" s="134"/>
      <c r="C147" s="135" t="s">
        <v>172</v>
      </c>
      <c r="D147" s="135" t="s">
        <v>138</v>
      </c>
      <c r="E147" s="136" t="s">
        <v>674</v>
      </c>
      <c r="F147" s="137" t="s">
        <v>675</v>
      </c>
      <c r="G147" s="138" t="s">
        <v>141</v>
      </c>
      <c r="H147" s="139">
        <v>17.519</v>
      </c>
      <c r="I147" s="140"/>
      <c r="J147" s="141">
        <f>ROUND(I147*H147,2)</f>
        <v>0</v>
      </c>
      <c r="K147" s="137" t="s">
        <v>161</v>
      </c>
      <c r="L147" s="30"/>
      <c r="M147" s="142" t="s">
        <v>1</v>
      </c>
      <c r="N147" s="143" t="s">
        <v>39</v>
      </c>
      <c r="P147" s="144">
        <f>O147*H147</f>
        <v>0</v>
      </c>
      <c r="Q147" s="144">
        <v>0</v>
      </c>
      <c r="R147" s="144">
        <f>Q147*H147</f>
        <v>0</v>
      </c>
      <c r="S147" s="144">
        <v>0</v>
      </c>
      <c r="T147" s="145">
        <f>S147*H147</f>
        <v>0</v>
      </c>
      <c r="AR147" s="146" t="s">
        <v>142</v>
      </c>
      <c r="AT147" s="146" t="s">
        <v>138</v>
      </c>
      <c r="AU147" s="146" t="s">
        <v>84</v>
      </c>
      <c r="AY147" s="15" t="s">
        <v>135</v>
      </c>
      <c r="BE147" s="147">
        <f>IF(N147="základní",J147,0)</f>
        <v>0</v>
      </c>
      <c r="BF147" s="147">
        <f>IF(N147="snížená",J147,0)</f>
        <v>0</v>
      </c>
      <c r="BG147" s="147">
        <f>IF(N147="zákl. přenesená",J147,0)</f>
        <v>0</v>
      </c>
      <c r="BH147" s="147">
        <f>IF(N147="sníž. přenesená",J147,0)</f>
        <v>0</v>
      </c>
      <c r="BI147" s="147">
        <f>IF(N147="nulová",J147,0)</f>
        <v>0</v>
      </c>
      <c r="BJ147" s="15" t="s">
        <v>84</v>
      </c>
      <c r="BK147" s="147">
        <f>ROUND(I147*H147,2)</f>
        <v>0</v>
      </c>
      <c r="BL147" s="15" t="s">
        <v>142</v>
      </c>
      <c r="BM147" s="146" t="s">
        <v>676</v>
      </c>
    </row>
    <row r="148" spans="2:51" s="12" customFormat="1" ht="11.25">
      <c r="B148" s="148"/>
      <c r="D148" s="149" t="s">
        <v>144</v>
      </c>
      <c r="E148" s="150" t="s">
        <v>1</v>
      </c>
      <c r="F148" s="151" t="s">
        <v>677</v>
      </c>
      <c r="H148" s="152">
        <v>2.399</v>
      </c>
      <c r="I148" s="153"/>
      <c r="L148" s="148"/>
      <c r="M148" s="154"/>
      <c r="T148" s="155"/>
      <c r="AT148" s="150" t="s">
        <v>144</v>
      </c>
      <c r="AU148" s="150" t="s">
        <v>84</v>
      </c>
      <c r="AV148" s="12" t="s">
        <v>84</v>
      </c>
      <c r="AW148" s="12" t="s">
        <v>30</v>
      </c>
      <c r="AX148" s="12" t="s">
        <v>73</v>
      </c>
      <c r="AY148" s="150" t="s">
        <v>135</v>
      </c>
    </row>
    <row r="149" spans="2:51" s="12" customFormat="1" ht="11.25">
      <c r="B149" s="148"/>
      <c r="D149" s="149" t="s">
        <v>144</v>
      </c>
      <c r="E149" s="150" t="s">
        <v>1</v>
      </c>
      <c r="F149" s="151" t="s">
        <v>678</v>
      </c>
      <c r="H149" s="152">
        <v>5.04</v>
      </c>
      <c r="I149" s="153"/>
      <c r="L149" s="148"/>
      <c r="M149" s="154"/>
      <c r="T149" s="155"/>
      <c r="AT149" s="150" t="s">
        <v>144</v>
      </c>
      <c r="AU149" s="150" t="s">
        <v>84</v>
      </c>
      <c r="AV149" s="12" t="s">
        <v>84</v>
      </c>
      <c r="AW149" s="12" t="s">
        <v>30</v>
      </c>
      <c r="AX149" s="12" t="s">
        <v>73</v>
      </c>
      <c r="AY149" s="150" t="s">
        <v>135</v>
      </c>
    </row>
    <row r="150" spans="2:51" s="12" customFormat="1" ht="11.25">
      <c r="B150" s="148"/>
      <c r="D150" s="149" t="s">
        <v>144</v>
      </c>
      <c r="E150" s="150" t="s">
        <v>1</v>
      </c>
      <c r="F150" s="151" t="s">
        <v>679</v>
      </c>
      <c r="H150" s="152">
        <v>10.08</v>
      </c>
      <c r="I150" s="153"/>
      <c r="L150" s="148"/>
      <c r="M150" s="154"/>
      <c r="T150" s="155"/>
      <c r="AT150" s="150" t="s">
        <v>144</v>
      </c>
      <c r="AU150" s="150" t="s">
        <v>84</v>
      </c>
      <c r="AV150" s="12" t="s">
        <v>84</v>
      </c>
      <c r="AW150" s="12" t="s">
        <v>30</v>
      </c>
      <c r="AX150" s="12" t="s">
        <v>73</v>
      </c>
      <c r="AY150" s="150" t="s">
        <v>135</v>
      </c>
    </row>
    <row r="151" spans="2:51" s="13" customFormat="1" ht="11.25">
      <c r="B151" s="156"/>
      <c r="D151" s="149" t="s">
        <v>144</v>
      </c>
      <c r="E151" s="157" t="s">
        <v>1</v>
      </c>
      <c r="F151" s="158" t="s">
        <v>152</v>
      </c>
      <c r="H151" s="159">
        <v>17.519</v>
      </c>
      <c r="I151" s="160"/>
      <c r="L151" s="156"/>
      <c r="M151" s="161"/>
      <c r="T151" s="162"/>
      <c r="AT151" s="157" t="s">
        <v>144</v>
      </c>
      <c r="AU151" s="157" t="s">
        <v>84</v>
      </c>
      <c r="AV151" s="13" t="s">
        <v>142</v>
      </c>
      <c r="AW151" s="13" t="s">
        <v>30</v>
      </c>
      <c r="AX151" s="13" t="s">
        <v>79</v>
      </c>
      <c r="AY151" s="157" t="s">
        <v>135</v>
      </c>
    </row>
    <row r="152" spans="2:63" s="11" customFormat="1" ht="22.9" customHeight="1">
      <c r="B152" s="122"/>
      <c r="D152" s="123" t="s">
        <v>72</v>
      </c>
      <c r="E152" s="132" t="s">
        <v>180</v>
      </c>
      <c r="F152" s="132" t="s">
        <v>214</v>
      </c>
      <c r="I152" s="125"/>
      <c r="J152" s="133">
        <f>BK152</f>
        <v>0</v>
      </c>
      <c r="L152" s="122"/>
      <c r="M152" s="127"/>
      <c r="P152" s="128">
        <f>SUM(P153:P154)</f>
        <v>0</v>
      </c>
      <c r="R152" s="128">
        <f>SUM(R153:R154)</f>
        <v>0.053082569999999996</v>
      </c>
      <c r="T152" s="129">
        <f>SUM(T153:T154)</f>
        <v>0</v>
      </c>
      <c r="AR152" s="123" t="s">
        <v>79</v>
      </c>
      <c r="AT152" s="130" t="s">
        <v>72</v>
      </c>
      <c r="AU152" s="130" t="s">
        <v>79</v>
      </c>
      <c r="AY152" s="123" t="s">
        <v>135</v>
      </c>
      <c r="BK152" s="131">
        <f>SUM(BK153:BK154)</f>
        <v>0</v>
      </c>
    </row>
    <row r="153" spans="2:65" s="1" customFormat="1" ht="24.2" customHeight="1">
      <c r="B153" s="134"/>
      <c r="C153" s="135" t="s">
        <v>176</v>
      </c>
      <c r="D153" s="135" t="s">
        <v>138</v>
      </c>
      <c r="E153" s="136" t="s">
        <v>680</v>
      </c>
      <c r="F153" s="137" t="s">
        <v>681</v>
      </c>
      <c r="G153" s="138" t="s">
        <v>141</v>
      </c>
      <c r="H153" s="139">
        <v>17.519</v>
      </c>
      <c r="I153" s="140"/>
      <c r="J153" s="141">
        <f>ROUND(I153*H153,2)</f>
        <v>0</v>
      </c>
      <c r="K153" s="137" t="s">
        <v>161</v>
      </c>
      <c r="L153" s="30"/>
      <c r="M153" s="142" t="s">
        <v>1</v>
      </c>
      <c r="N153" s="143" t="s">
        <v>39</v>
      </c>
      <c r="P153" s="144">
        <f>O153*H153</f>
        <v>0</v>
      </c>
      <c r="Q153" s="144">
        <v>0.00303</v>
      </c>
      <c r="R153" s="144">
        <f>Q153*H153</f>
        <v>0.053082569999999996</v>
      </c>
      <c r="S153" s="144">
        <v>0</v>
      </c>
      <c r="T153" s="145">
        <f>S153*H153</f>
        <v>0</v>
      </c>
      <c r="AR153" s="146" t="s">
        <v>142</v>
      </c>
      <c r="AT153" s="146" t="s">
        <v>138</v>
      </c>
      <c r="AU153" s="146" t="s">
        <v>84</v>
      </c>
      <c r="AY153" s="15" t="s">
        <v>135</v>
      </c>
      <c r="BE153" s="147">
        <f>IF(N153="základní",J153,0)</f>
        <v>0</v>
      </c>
      <c r="BF153" s="147">
        <f>IF(N153="snížená",J153,0)</f>
        <v>0</v>
      </c>
      <c r="BG153" s="147">
        <f>IF(N153="zákl. přenesená",J153,0)</f>
        <v>0</v>
      </c>
      <c r="BH153" s="147">
        <f>IF(N153="sníž. přenesená",J153,0)</f>
        <v>0</v>
      </c>
      <c r="BI153" s="147">
        <f>IF(N153="nulová",J153,0)</f>
        <v>0</v>
      </c>
      <c r="BJ153" s="15" t="s">
        <v>84</v>
      </c>
      <c r="BK153" s="147">
        <f>ROUND(I153*H153,2)</f>
        <v>0</v>
      </c>
      <c r="BL153" s="15" t="s">
        <v>142</v>
      </c>
      <c r="BM153" s="146" t="s">
        <v>682</v>
      </c>
    </row>
    <row r="154" spans="2:65" s="1" customFormat="1" ht="24.2" customHeight="1">
      <c r="B154" s="134"/>
      <c r="C154" s="135" t="s">
        <v>180</v>
      </c>
      <c r="D154" s="135" t="s">
        <v>138</v>
      </c>
      <c r="E154" s="136" t="s">
        <v>683</v>
      </c>
      <c r="F154" s="137" t="s">
        <v>684</v>
      </c>
      <c r="G154" s="138" t="s">
        <v>141</v>
      </c>
      <c r="H154" s="139">
        <v>17.519</v>
      </c>
      <c r="I154" s="140"/>
      <c r="J154" s="141">
        <f>ROUND(I154*H154,2)</f>
        <v>0</v>
      </c>
      <c r="K154" s="137" t="s">
        <v>161</v>
      </c>
      <c r="L154" s="30"/>
      <c r="M154" s="142" t="s">
        <v>1</v>
      </c>
      <c r="N154" s="143" t="s">
        <v>39</v>
      </c>
      <c r="P154" s="144">
        <f>O154*H154</f>
        <v>0</v>
      </c>
      <c r="Q154" s="144">
        <v>0</v>
      </c>
      <c r="R154" s="144">
        <f>Q154*H154</f>
        <v>0</v>
      </c>
      <c r="S154" s="144">
        <v>0</v>
      </c>
      <c r="T154" s="145">
        <f>S154*H154</f>
        <v>0</v>
      </c>
      <c r="AR154" s="146" t="s">
        <v>142</v>
      </c>
      <c r="AT154" s="146" t="s">
        <v>138</v>
      </c>
      <c r="AU154" s="146" t="s">
        <v>84</v>
      </c>
      <c r="AY154" s="15" t="s">
        <v>135</v>
      </c>
      <c r="BE154" s="147">
        <f>IF(N154="základní",J154,0)</f>
        <v>0</v>
      </c>
      <c r="BF154" s="147">
        <f>IF(N154="snížená",J154,0)</f>
        <v>0</v>
      </c>
      <c r="BG154" s="147">
        <f>IF(N154="zákl. přenesená",J154,0)</f>
        <v>0</v>
      </c>
      <c r="BH154" s="147">
        <f>IF(N154="sníž. přenesená",J154,0)</f>
        <v>0</v>
      </c>
      <c r="BI154" s="147">
        <f>IF(N154="nulová",J154,0)</f>
        <v>0</v>
      </c>
      <c r="BJ154" s="15" t="s">
        <v>84</v>
      </c>
      <c r="BK154" s="147">
        <f>ROUND(I154*H154,2)</f>
        <v>0</v>
      </c>
      <c r="BL154" s="15" t="s">
        <v>142</v>
      </c>
      <c r="BM154" s="146" t="s">
        <v>685</v>
      </c>
    </row>
    <row r="155" spans="2:63" s="11" customFormat="1" ht="22.9" customHeight="1">
      <c r="B155" s="122"/>
      <c r="D155" s="123" t="s">
        <v>72</v>
      </c>
      <c r="E155" s="132" t="s">
        <v>317</v>
      </c>
      <c r="F155" s="132" t="s">
        <v>318</v>
      </c>
      <c r="I155" s="125"/>
      <c r="J155" s="133">
        <f>BK155</f>
        <v>0</v>
      </c>
      <c r="L155" s="122"/>
      <c r="M155" s="127"/>
      <c r="P155" s="128">
        <f>P156</f>
        <v>0</v>
      </c>
      <c r="R155" s="128">
        <f>R156</f>
        <v>0</v>
      </c>
      <c r="T155" s="129">
        <f>T156</f>
        <v>0</v>
      </c>
      <c r="AR155" s="123" t="s">
        <v>79</v>
      </c>
      <c r="AT155" s="130" t="s">
        <v>72</v>
      </c>
      <c r="AU155" s="130" t="s">
        <v>79</v>
      </c>
      <c r="AY155" s="123" t="s">
        <v>135</v>
      </c>
      <c r="BK155" s="131">
        <f>BK156</f>
        <v>0</v>
      </c>
    </row>
    <row r="156" spans="2:65" s="1" customFormat="1" ht="21.75" customHeight="1">
      <c r="B156" s="134"/>
      <c r="C156" s="135" t="s">
        <v>187</v>
      </c>
      <c r="D156" s="135" t="s">
        <v>138</v>
      </c>
      <c r="E156" s="136" t="s">
        <v>686</v>
      </c>
      <c r="F156" s="137" t="s">
        <v>687</v>
      </c>
      <c r="G156" s="138" t="s">
        <v>300</v>
      </c>
      <c r="H156" s="139">
        <v>0.411</v>
      </c>
      <c r="I156" s="140"/>
      <c r="J156" s="141">
        <f>ROUND(I156*H156,2)</f>
        <v>0</v>
      </c>
      <c r="K156" s="137" t="s">
        <v>161</v>
      </c>
      <c r="L156" s="30"/>
      <c r="M156" s="142" t="s">
        <v>1</v>
      </c>
      <c r="N156" s="143" t="s">
        <v>39</v>
      </c>
      <c r="P156" s="144">
        <f>O156*H156</f>
        <v>0</v>
      </c>
      <c r="Q156" s="144">
        <v>0</v>
      </c>
      <c r="R156" s="144">
        <f>Q156*H156</f>
        <v>0</v>
      </c>
      <c r="S156" s="144">
        <v>0</v>
      </c>
      <c r="T156" s="145">
        <f>S156*H156</f>
        <v>0</v>
      </c>
      <c r="AR156" s="146" t="s">
        <v>142</v>
      </c>
      <c r="AT156" s="146" t="s">
        <v>138</v>
      </c>
      <c r="AU156" s="146" t="s">
        <v>84</v>
      </c>
      <c r="AY156" s="15" t="s">
        <v>135</v>
      </c>
      <c r="BE156" s="147">
        <f>IF(N156="základní",J156,0)</f>
        <v>0</v>
      </c>
      <c r="BF156" s="147">
        <f>IF(N156="snížená",J156,0)</f>
        <v>0</v>
      </c>
      <c r="BG156" s="147">
        <f>IF(N156="zákl. přenesená",J156,0)</f>
        <v>0</v>
      </c>
      <c r="BH156" s="147">
        <f>IF(N156="sníž. přenesená",J156,0)</f>
        <v>0</v>
      </c>
      <c r="BI156" s="147">
        <f>IF(N156="nulová",J156,0)</f>
        <v>0</v>
      </c>
      <c r="BJ156" s="15" t="s">
        <v>84</v>
      </c>
      <c r="BK156" s="147">
        <f>ROUND(I156*H156,2)</f>
        <v>0</v>
      </c>
      <c r="BL156" s="15" t="s">
        <v>142</v>
      </c>
      <c r="BM156" s="146" t="s">
        <v>688</v>
      </c>
    </row>
    <row r="157" spans="2:63" s="11" customFormat="1" ht="25.9" customHeight="1">
      <c r="B157" s="122"/>
      <c r="D157" s="123" t="s">
        <v>72</v>
      </c>
      <c r="E157" s="124" t="s">
        <v>323</v>
      </c>
      <c r="F157" s="124" t="s">
        <v>324</v>
      </c>
      <c r="I157" s="125"/>
      <c r="J157" s="126">
        <f>BK157</f>
        <v>0</v>
      </c>
      <c r="L157" s="122"/>
      <c r="M157" s="127"/>
      <c r="P157" s="128">
        <f>P158+P160</f>
        <v>0</v>
      </c>
      <c r="R157" s="128">
        <f>R158+R160</f>
        <v>0.017088240000000005</v>
      </c>
      <c r="T157" s="129">
        <f>T158+T160</f>
        <v>0</v>
      </c>
      <c r="AR157" s="123" t="s">
        <v>84</v>
      </c>
      <c r="AT157" s="130" t="s">
        <v>72</v>
      </c>
      <c r="AU157" s="130" t="s">
        <v>73</v>
      </c>
      <c r="AY157" s="123" t="s">
        <v>135</v>
      </c>
      <c r="BK157" s="131">
        <f>BK158+BK160</f>
        <v>0</v>
      </c>
    </row>
    <row r="158" spans="2:63" s="11" customFormat="1" ht="22.9" customHeight="1">
      <c r="B158" s="122"/>
      <c r="D158" s="123" t="s">
        <v>72</v>
      </c>
      <c r="E158" s="132" t="s">
        <v>465</v>
      </c>
      <c r="F158" s="132" t="s">
        <v>466</v>
      </c>
      <c r="I158" s="125"/>
      <c r="J158" s="133">
        <f>BK158</f>
        <v>0</v>
      </c>
      <c r="L158" s="122"/>
      <c r="M158" s="127"/>
      <c r="P158" s="128">
        <f>P159</f>
        <v>0</v>
      </c>
      <c r="R158" s="128">
        <f>R159</f>
        <v>0.00015</v>
      </c>
      <c r="T158" s="129">
        <f>T159</f>
        <v>0</v>
      </c>
      <c r="AR158" s="123" t="s">
        <v>84</v>
      </c>
      <c r="AT158" s="130" t="s">
        <v>72</v>
      </c>
      <c r="AU158" s="130" t="s">
        <v>79</v>
      </c>
      <c r="AY158" s="123" t="s">
        <v>135</v>
      </c>
      <c r="BK158" s="131">
        <f>BK159</f>
        <v>0</v>
      </c>
    </row>
    <row r="159" spans="2:65" s="1" customFormat="1" ht="24.2" customHeight="1">
      <c r="B159" s="134"/>
      <c r="C159" s="135" t="s">
        <v>191</v>
      </c>
      <c r="D159" s="135" t="s">
        <v>138</v>
      </c>
      <c r="E159" s="136" t="s">
        <v>689</v>
      </c>
      <c r="F159" s="137" t="s">
        <v>690</v>
      </c>
      <c r="G159" s="138" t="s">
        <v>166</v>
      </c>
      <c r="H159" s="139">
        <v>1</v>
      </c>
      <c r="I159" s="140"/>
      <c r="J159" s="141">
        <f>ROUND(I159*H159,2)</f>
        <v>0</v>
      </c>
      <c r="K159" s="137" t="s">
        <v>1</v>
      </c>
      <c r="L159" s="30"/>
      <c r="M159" s="142" t="s">
        <v>1</v>
      </c>
      <c r="N159" s="143" t="s">
        <v>39</v>
      </c>
      <c r="P159" s="144">
        <f>O159*H159</f>
        <v>0</v>
      </c>
      <c r="Q159" s="144">
        <v>0.00015</v>
      </c>
      <c r="R159" s="144">
        <f>Q159*H159</f>
        <v>0.00015</v>
      </c>
      <c r="S159" s="144">
        <v>0</v>
      </c>
      <c r="T159" s="145">
        <f>S159*H159</f>
        <v>0</v>
      </c>
      <c r="AR159" s="146" t="s">
        <v>215</v>
      </c>
      <c r="AT159" s="146" t="s">
        <v>138</v>
      </c>
      <c r="AU159" s="146" t="s">
        <v>84</v>
      </c>
      <c r="AY159" s="15" t="s">
        <v>135</v>
      </c>
      <c r="BE159" s="147">
        <f>IF(N159="základní",J159,0)</f>
        <v>0</v>
      </c>
      <c r="BF159" s="147">
        <f>IF(N159="snížená",J159,0)</f>
        <v>0</v>
      </c>
      <c r="BG159" s="147">
        <f>IF(N159="zákl. přenesená",J159,0)</f>
        <v>0</v>
      </c>
      <c r="BH159" s="147">
        <f>IF(N159="sníž. přenesená",J159,0)</f>
        <v>0</v>
      </c>
      <c r="BI159" s="147">
        <f>IF(N159="nulová",J159,0)</f>
        <v>0</v>
      </c>
      <c r="BJ159" s="15" t="s">
        <v>84</v>
      </c>
      <c r="BK159" s="147">
        <f>ROUND(I159*H159,2)</f>
        <v>0</v>
      </c>
      <c r="BL159" s="15" t="s">
        <v>215</v>
      </c>
      <c r="BM159" s="146" t="s">
        <v>691</v>
      </c>
    </row>
    <row r="160" spans="2:63" s="11" customFormat="1" ht="22.9" customHeight="1">
      <c r="B160" s="122"/>
      <c r="D160" s="123" t="s">
        <v>72</v>
      </c>
      <c r="E160" s="132" t="s">
        <v>574</v>
      </c>
      <c r="F160" s="132" t="s">
        <v>575</v>
      </c>
      <c r="I160" s="125"/>
      <c r="J160" s="133">
        <f>BK160</f>
        <v>0</v>
      </c>
      <c r="L160" s="122"/>
      <c r="M160" s="127"/>
      <c r="P160" s="128">
        <f>SUM(P161:P167)</f>
        <v>0</v>
      </c>
      <c r="R160" s="128">
        <f>SUM(R161:R167)</f>
        <v>0.016938240000000004</v>
      </c>
      <c r="T160" s="129">
        <f>SUM(T161:T167)</f>
        <v>0</v>
      </c>
      <c r="AR160" s="123" t="s">
        <v>84</v>
      </c>
      <c r="AT160" s="130" t="s">
        <v>72</v>
      </c>
      <c r="AU160" s="130" t="s">
        <v>79</v>
      </c>
      <c r="AY160" s="123" t="s">
        <v>135</v>
      </c>
      <c r="BK160" s="131">
        <f>SUM(BK161:BK167)</f>
        <v>0</v>
      </c>
    </row>
    <row r="161" spans="2:65" s="1" customFormat="1" ht="24.2" customHeight="1">
      <c r="B161" s="134"/>
      <c r="C161" s="135" t="s">
        <v>196</v>
      </c>
      <c r="D161" s="135" t="s">
        <v>138</v>
      </c>
      <c r="E161" s="136" t="s">
        <v>586</v>
      </c>
      <c r="F161" s="137" t="s">
        <v>587</v>
      </c>
      <c r="G161" s="138" t="s">
        <v>141</v>
      </c>
      <c r="H161" s="139">
        <v>25.664</v>
      </c>
      <c r="I161" s="140"/>
      <c r="J161" s="141">
        <f>ROUND(I161*H161,2)</f>
        <v>0</v>
      </c>
      <c r="K161" s="137" t="s">
        <v>1</v>
      </c>
      <c r="L161" s="30"/>
      <c r="M161" s="142" t="s">
        <v>1</v>
      </c>
      <c r="N161" s="143" t="s">
        <v>39</v>
      </c>
      <c r="P161" s="144">
        <f>O161*H161</f>
        <v>0</v>
      </c>
      <c r="Q161" s="144">
        <v>8E-05</v>
      </c>
      <c r="R161" s="144">
        <f>Q161*H161</f>
        <v>0.0020531200000000003</v>
      </c>
      <c r="S161" s="144">
        <v>0</v>
      </c>
      <c r="T161" s="145">
        <f>S161*H161</f>
        <v>0</v>
      </c>
      <c r="AR161" s="146" t="s">
        <v>215</v>
      </c>
      <c r="AT161" s="146" t="s">
        <v>138</v>
      </c>
      <c r="AU161" s="146" t="s">
        <v>84</v>
      </c>
      <c r="AY161" s="15" t="s">
        <v>135</v>
      </c>
      <c r="BE161" s="147">
        <f>IF(N161="základní",J161,0)</f>
        <v>0</v>
      </c>
      <c r="BF161" s="147">
        <f>IF(N161="snížená",J161,0)</f>
        <v>0</v>
      </c>
      <c r="BG161" s="147">
        <f>IF(N161="zákl. přenesená",J161,0)</f>
        <v>0</v>
      </c>
      <c r="BH161" s="147">
        <f>IF(N161="sníž. přenesená",J161,0)</f>
        <v>0</v>
      </c>
      <c r="BI161" s="147">
        <f>IF(N161="nulová",J161,0)</f>
        <v>0</v>
      </c>
      <c r="BJ161" s="15" t="s">
        <v>84</v>
      </c>
      <c r="BK161" s="147">
        <f>ROUND(I161*H161,2)</f>
        <v>0</v>
      </c>
      <c r="BL161" s="15" t="s">
        <v>215</v>
      </c>
      <c r="BM161" s="146" t="s">
        <v>692</v>
      </c>
    </row>
    <row r="162" spans="2:51" s="12" customFormat="1" ht="11.25">
      <c r="B162" s="148"/>
      <c r="D162" s="149" t="s">
        <v>144</v>
      </c>
      <c r="E162" s="150" t="s">
        <v>1</v>
      </c>
      <c r="F162" s="151" t="s">
        <v>693</v>
      </c>
      <c r="H162" s="152">
        <v>25.664</v>
      </c>
      <c r="I162" s="153"/>
      <c r="L162" s="148"/>
      <c r="M162" s="154"/>
      <c r="T162" s="155"/>
      <c r="AT162" s="150" t="s">
        <v>144</v>
      </c>
      <c r="AU162" s="150" t="s">
        <v>84</v>
      </c>
      <c r="AV162" s="12" t="s">
        <v>84</v>
      </c>
      <c r="AW162" s="12" t="s">
        <v>30</v>
      </c>
      <c r="AX162" s="12" t="s">
        <v>79</v>
      </c>
      <c r="AY162" s="150" t="s">
        <v>135</v>
      </c>
    </row>
    <row r="163" spans="2:65" s="1" customFormat="1" ht="24.2" customHeight="1">
      <c r="B163" s="134"/>
      <c r="C163" s="135" t="s">
        <v>202</v>
      </c>
      <c r="D163" s="135" t="s">
        <v>138</v>
      </c>
      <c r="E163" s="136" t="s">
        <v>694</v>
      </c>
      <c r="F163" s="137" t="s">
        <v>695</v>
      </c>
      <c r="G163" s="138" t="s">
        <v>141</v>
      </c>
      <c r="H163" s="139">
        <v>25.664</v>
      </c>
      <c r="I163" s="140"/>
      <c r="J163" s="141">
        <f>ROUND(I163*H163,2)</f>
        <v>0</v>
      </c>
      <c r="K163" s="137" t="s">
        <v>161</v>
      </c>
      <c r="L163" s="30"/>
      <c r="M163" s="142" t="s">
        <v>1</v>
      </c>
      <c r="N163" s="143" t="s">
        <v>39</v>
      </c>
      <c r="P163" s="144">
        <f>O163*H163</f>
        <v>0</v>
      </c>
      <c r="Q163" s="144">
        <v>0.00014</v>
      </c>
      <c r="R163" s="144">
        <f>Q163*H163</f>
        <v>0.00359296</v>
      </c>
      <c r="S163" s="144">
        <v>0</v>
      </c>
      <c r="T163" s="145">
        <f>S163*H163</f>
        <v>0</v>
      </c>
      <c r="AR163" s="146" t="s">
        <v>215</v>
      </c>
      <c r="AT163" s="146" t="s">
        <v>138</v>
      </c>
      <c r="AU163" s="146" t="s">
        <v>84</v>
      </c>
      <c r="AY163" s="15" t="s">
        <v>135</v>
      </c>
      <c r="BE163" s="147">
        <f>IF(N163="základní",J163,0)</f>
        <v>0</v>
      </c>
      <c r="BF163" s="147">
        <f>IF(N163="snížená",J163,0)</f>
        <v>0</v>
      </c>
      <c r="BG163" s="147">
        <f>IF(N163="zákl. přenesená",J163,0)</f>
        <v>0</v>
      </c>
      <c r="BH163" s="147">
        <f>IF(N163="sníž. přenesená",J163,0)</f>
        <v>0</v>
      </c>
      <c r="BI163" s="147">
        <f>IF(N163="nulová",J163,0)</f>
        <v>0</v>
      </c>
      <c r="BJ163" s="15" t="s">
        <v>84</v>
      </c>
      <c r="BK163" s="147">
        <f>ROUND(I163*H163,2)</f>
        <v>0</v>
      </c>
      <c r="BL163" s="15" t="s">
        <v>215</v>
      </c>
      <c r="BM163" s="146" t="s">
        <v>696</v>
      </c>
    </row>
    <row r="164" spans="2:65" s="1" customFormat="1" ht="24.2" customHeight="1">
      <c r="B164" s="134"/>
      <c r="C164" s="135" t="s">
        <v>206</v>
      </c>
      <c r="D164" s="135" t="s">
        <v>138</v>
      </c>
      <c r="E164" s="136" t="s">
        <v>598</v>
      </c>
      <c r="F164" s="137" t="s">
        <v>599</v>
      </c>
      <c r="G164" s="138" t="s">
        <v>141</v>
      </c>
      <c r="H164" s="139">
        <v>25.664</v>
      </c>
      <c r="I164" s="140"/>
      <c r="J164" s="141">
        <f>ROUND(I164*H164,2)</f>
        <v>0</v>
      </c>
      <c r="K164" s="137" t="s">
        <v>161</v>
      </c>
      <c r="L164" s="30"/>
      <c r="M164" s="142" t="s">
        <v>1</v>
      </c>
      <c r="N164" s="143" t="s">
        <v>39</v>
      </c>
      <c r="P164" s="144">
        <f>O164*H164</f>
        <v>0</v>
      </c>
      <c r="Q164" s="144">
        <v>0.00017</v>
      </c>
      <c r="R164" s="144">
        <f>Q164*H164</f>
        <v>0.00436288</v>
      </c>
      <c r="S164" s="144">
        <v>0</v>
      </c>
      <c r="T164" s="145">
        <f>S164*H164</f>
        <v>0</v>
      </c>
      <c r="AR164" s="146" t="s">
        <v>215</v>
      </c>
      <c r="AT164" s="146" t="s">
        <v>138</v>
      </c>
      <c r="AU164" s="146" t="s">
        <v>84</v>
      </c>
      <c r="AY164" s="15" t="s">
        <v>135</v>
      </c>
      <c r="BE164" s="147">
        <f>IF(N164="základní",J164,0)</f>
        <v>0</v>
      </c>
      <c r="BF164" s="147">
        <f>IF(N164="snížená",J164,0)</f>
        <v>0</v>
      </c>
      <c r="BG164" s="147">
        <f>IF(N164="zákl. přenesená",J164,0)</f>
        <v>0</v>
      </c>
      <c r="BH164" s="147">
        <f>IF(N164="sníž. přenesená",J164,0)</f>
        <v>0</v>
      </c>
      <c r="BI164" s="147">
        <f>IF(N164="nulová",J164,0)</f>
        <v>0</v>
      </c>
      <c r="BJ164" s="15" t="s">
        <v>84</v>
      </c>
      <c r="BK164" s="147">
        <f>ROUND(I164*H164,2)</f>
        <v>0</v>
      </c>
      <c r="BL164" s="15" t="s">
        <v>215</v>
      </c>
      <c r="BM164" s="146" t="s">
        <v>697</v>
      </c>
    </row>
    <row r="165" spans="2:65" s="1" customFormat="1" ht="24.2" customHeight="1">
      <c r="B165" s="134"/>
      <c r="C165" s="135" t="s">
        <v>8</v>
      </c>
      <c r="D165" s="135" t="s">
        <v>138</v>
      </c>
      <c r="E165" s="136" t="s">
        <v>602</v>
      </c>
      <c r="F165" s="137" t="s">
        <v>603</v>
      </c>
      <c r="G165" s="138" t="s">
        <v>141</v>
      </c>
      <c r="H165" s="139">
        <v>25.664</v>
      </c>
      <c r="I165" s="140"/>
      <c r="J165" s="141">
        <f>ROUND(I165*H165,2)</f>
        <v>0</v>
      </c>
      <c r="K165" s="137" t="s">
        <v>161</v>
      </c>
      <c r="L165" s="30"/>
      <c r="M165" s="142" t="s">
        <v>1</v>
      </c>
      <c r="N165" s="143" t="s">
        <v>39</v>
      </c>
      <c r="P165" s="144">
        <f>O165*H165</f>
        <v>0</v>
      </c>
      <c r="Q165" s="144">
        <v>0.00012</v>
      </c>
      <c r="R165" s="144">
        <f>Q165*H165</f>
        <v>0.0030796800000000004</v>
      </c>
      <c r="S165" s="144">
        <v>0</v>
      </c>
      <c r="T165" s="145">
        <f>S165*H165</f>
        <v>0</v>
      </c>
      <c r="AR165" s="146" t="s">
        <v>215</v>
      </c>
      <c r="AT165" s="146" t="s">
        <v>138</v>
      </c>
      <c r="AU165" s="146" t="s">
        <v>84</v>
      </c>
      <c r="AY165" s="15" t="s">
        <v>135</v>
      </c>
      <c r="BE165" s="147">
        <f>IF(N165="základní",J165,0)</f>
        <v>0</v>
      </c>
      <c r="BF165" s="147">
        <f>IF(N165="snížená",J165,0)</f>
        <v>0</v>
      </c>
      <c r="BG165" s="147">
        <f>IF(N165="zákl. přenesená",J165,0)</f>
        <v>0</v>
      </c>
      <c r="BH165" s="147">
        <f>IF(N165="sníž. přenesená",J165,0)</f>
        <v>0</v>
      </c>
      <c r="BI165" s="147">
        <f>IF(N165="nulová",J165,0)</f>
        <v>0</v>
      </c>
      <c r="BJ165" s="15" t="s">
        <v>84</v>
      </c>
      <c r="BK165" s="147">
        <f>ROUND(I165*H165,2)</f>
        <v>0</v>
      </c>
      <c r="BL165" s="15" t="s">
        <v>215</v>
      </c>
      <c r="BM165" s="146" t="s">
        <v>698</v>
      </c>
    </row>
    <row r="166" spans="2:65" s="1" customFormat="1" ht="24.2" customHeight="1">
      <c r="B166" s="134"/>
      <c r="C166" s="135" t="s">
        <v>215</v>
      </c>
      <c r="D166" s="135" t="s">
        <v>138</v>
      </c>
      <c r="E166" s="136" t="s">
        <v>606</v>
      </c>
      <c r="F166" s="137" t="s">
        <v>607</v>
      </c>
      <c r="G166" s="138" t="s">
        <v>141</v>
      </c>
      <c r="H166" s="139">
        <v>25.664</v>
      </c>
      <c r="I166" s="140"/>
      <c r="J166" s="141">
        <f>ROUND(I166*H166,2)</f>
        <v>0</v>
      </c>
      <c r="K166" s="137" t="s">
        <v>161</v>
      </c>
      <c r="L166" s="30"/>
      <c r="M166" s="142" t="s">
        <v>1</v>
      </c>
      <c r="N166" s="143" t="s">
        <v>39</v>
      </c>
      <c r="P166" s="144">
        <f>O166*H166</f>
        <v>0</v>
      </c>
      <c r="Q166" s="144">
        <v>0.00012</v>
      </c>
      <c r="R166" s="144">
        <f>Q166*H166</f>
        <v>0.0030796800000000004</v>
      </c>
      <c r="S166" s="144">
        <v>0</v>
      </c>
      <c r="T166" s="145">
        <f>S166*H166</f>
        <v>0</v>
      </c>
      <c r="AR166" s="146" t="s">
        <v>215</v>
      </c>
      <c r="AT166" s="146" t="s">
        <v>138</v>
      </c>
      <c r="AU166" s="146" t="s">
        <v>84</v>
      </c>
      <c r="AY166" s="15" t="s">
        <v>135</v>
      </c>
      <c r="BE166" s="147">
        <f>IF(N166="základní",J166,0)</f>
        <v>0</v>
      </c>
      <c r="BF166" s="147">
        <f>IF(N166="snížená",J166,0)</f>
        <v>0</v>
      </c>
      <c r="BG166" s="147">
        <f>IF(N166="zákl. přenesená",J166,0)</f>
        <v>0</v>
      </c>
      <c r="BH166" s="147">
        <f>IF(N166="sníž. přenesená",J166,0)</f>
        <v>0</v>
      </c>
      <c r="BI166" s="147">
        <f>IF(N166="nulová",J166,0)</f>
        <v>0</v>
      </c>
      <c r="BJ166" s="15" t="s">
        <v>84</v>
      </c>
      <c r="BK166" s="147">
        <f>ROUND(I166*H166,2)</f>
        <v>0</v>
      </c>
      <c r="BL166" s="15" t="s">
        <v>215</v>
      </c>
      <c r="BM166" s="146" t="s">
        <v>699</v>
      </c>
    </row>
    <row r="167" spans="2:65" s="1" customFormat="1" ht="24.2" customHeight="1">
      <c r="B167" s="134"/>
      <c r="C167" s="135" t="s">
        <v>224</v>
      </c>
      <c r="D167" s="135" t="s">
        <v>138</v>
      </c>
      <c r="E167" s="136" t="s">
        <v>610</v>
      </c>
      <c r="F167" s="137" t="s">
        <v>611</v>
      </c>
      <c r="G167" s="138" t="s">
        <v>141</v>
      </c>
      <c r="H167" s="139">
        <v>25.664</v>
      </c>
      <c r="I167" s="140"/>
      <c r="J167" s="141">
        <f>ROUND(I167*H167,2)</f>
        <v>0</v>
      </c>
      <c r="K167" s="137" t="s">
        <v>161</v>
      </c>
      <c r="L167" s="30"/>
      <c r="M167" s="142" t="s">
        <v>1</v>
      </c>
      <c r="N167" s="143" t="s">
        <v>39</v>
      </c>
      <c r="P167" s="144">
        <f>O167*H167</f>
        <v>0</v>
      </c>
      <c r="Q167" s="144">
        <v>3E-05</v>
      </c>
      <c r="R167" s="144">
        <f>Q167*H167</f>
        <v>0.0007699200000000001</v>
      </c>
      <c r="S167" s="144">
        <v>0</v>
      </c>
      <c r="T167" s="145">
        <f>S167*H167</f>
        <v>0</v>
      </c>
      <c r="AR167" s="146" t="s">
        <v>215</v>
      </c>
      <c r="AT167" s="146" t="s">
        <v>138</v>
      </c>
      <c r="AU167" s="146" t="s">
        <v>84</v>
      </c>
      <c r="AY167" s="15" t="s">
        <v>135</v>
      </c>
      <c r="BE167" s="147">
        <f>IF(N167="základní",J167,0)</f>
        <v>0</v>
      </c>
      <c r="BF167" s="147">
        <f>IF(N167="snížená",J167,0)</f>
        <v>0</v>
      </c>
      <c r="BG167" s="147">
        <f>IF(N167="zákl. přenesená",J167,0)</f>
        <v>0</v>
      </c>
      <c r="BH167" s="147">
        <f>IF(N167="sníž. přenesená",J167,0)</f>
        <v>0</v>
      </c>
      <c r="BI167" s="147">
        <f>IF(N167="nulová",J167,0)</f>
        <v>0</v>
      </c>
      <c r="BJ167" s="15" t="s">
        <v>84</v>
      </c>
      <c r="BK167" s="147">
        <f>ROUND(I167*H167,2)</f>
        <v>0</v>
      </c>
      <c r="BL167" s="15" t="s">
        <v>215</v>
      </c>
      <c r="BM167" s="146" t="s">
        <v>700</v>
      </c>
    </row>
    <row r="168" spans="2:63" s="11" customFormat="1" ht="25.9" customHeight="1">
      <c r="B168" s="122"/>
      <c r="D168" s="123" t="s">
        <v>72</v>
      </c>
      <c r="E168" s="124" t="s">
        <v>635</v>
      </c>
      <c r="F168" s="124" t="s">
        <v>636</v>
      </c>
      <c r="I168" s="125"/>
      <c r="J168" s="126">
        <f>BK168</f>
        <v>0</v>
      </c>
      <c r="L168" s="122"/>
      <c r="M168" s="127"/>
      <c r="P168" s="128">
        <f>P169+P172</f>
        <v>0</v>
      </c>
      <c r="R168" s="128">
        <f>R169+R172</f>
        <v>0</v>
      </c>
      <c r="T168" s="129">
        <f>T169+T172</f>
        <v>0</v>
      </c>
      <c r="AR168" s="123" t="s">
        <v>163</v>
      </c>
      <c r="AT168" s="130" t="s">
        <v>72</v>
      </c>
      <c r="AU168" s="130" t="s">
        <v>73</v>
      </c>
      <c r="AY168" s="123" t="s">
        <v>135</v>
      </c>
      <c r="BK168" s="131">
        <f>BK169+BK172</f>
        <v>0</v>
      </c>
    </row>
    <row r="169" spans="2:63" s="11" customFormat="1" ht="22.9" customHeight="1">
      <c r="B169" s="122"/>
      <c r="D169" s="123" t="s">
        <v>72</v>
      </c>
      <c r="E169" s="132" t="s">
        <v>637</v>
      </c>
      <c r="F169" s="132" t="s">
        <v>638</v>
      </c>
      <c r="I169" s="125"/>
      <c r="J169" s="133">
        <f>BK169</f>
        <v>0</v>
      </c>
      <c r="L169" s="122"/>
      <c r="M169" s="127"/>
      <c r="P169" s="128">
        <f>SUM(P170:P171)</f>
        <v>0</v>
      </c>
      <c r="R169" s="128">
        <f>SUM(R170:R171)</f>
        <v>0</v>
      </c>
      <c r="T169" s="129">
        <f>SUM(T170:T171)</f>
        <v>0</v>
      </c>
      <c r="AR169" s="123" t="s">
        <v>163</v>
      </c>
      <c r="AT169" s="130" t="s">
        <v>72</v>
      </c>
      <c r="AU169" s="130" t="s">
        <v>79</v>
      </c>
      <c r="AY169" s="123" t="s">
        <v>135</v>
      </c>
      <c r="BK169" s="131">
        <f>SUM(BK170:BK171)</f>
        <v>0</v>
      </c>
    </row>
    <row r="170" spans="2:65" s="1" customFormat="1" ht="16.5" customHeight="1">
      <c r="B170" s="134"/>
      <c r="C170" s="135" t="s">
        <v>229</v>
      </c>
      <c r="D170" s="135" t="s">
        <v>138</v>
      </c>
      <c r="E170" s="136" t="s">
        <v>640</v>
      </c>
      <c r="F170" s="137" t="s">
        <v>638</v>
      </c>
      <c r="G170" s="138" t="s">
        <v>641</v>
      </c>
      <c r="H170" s="173"/>
      <c r="I170" s="140"/>
      <c r="J170" s="141">
        <f>ROUND(I170*H170,2)</f>
        <v>0</v>
      </c>
      <c r="K170" s="137" t="s">
        <v>161</v>
      </c>
      <c r="L170" s="30"/>
      <c r="M170" s="142" t="s">
        <v>1</v>
      </c>
      <c r="N170" s="143" t="s">
        <v>39</v>
      </c>
      <c r="P170" s="144">
        <f>O170*H170</f>
        <v>0</v>
      </c>
      <c r="Q170" s="144">
        <v>0</v>
      </c>
      <c r="R170" s="144">
        <f>Q170*H170</f>
        <v>0</v>
      </c>
      <c r="S170" s="144">
        <v>0</v>
      </c>
      <c r="T170" s="145">
        <f>S170*H170</f>
        <v>0</v>
      </c>
      <c r="AR170" s="146" t="s">
        <v>642</v>
      </c>
      <c r="AT170" s="146" t="s">
        <v>138</v>
      </c>
      <c r="AU170" s="146" t="s">
        <v>84</v>
      </c>
      <c r="AY170" s="15" t="s">
        <v>135</v>
      </c>
      <c r="BE170" s="147">
        <f>IF(N170="základní",J170,0)</f>
        <v>0</v>
      </c>
      <c r="BF170" s="147">
        <f>IF(N170="snížená",J170,0)</f>
        <v>0</v>
      </c>
      <c r="BG170" s="147">
        <f>IF(N170="zákl. přenesená",J170,0)</f>
        <v>0</v>
      </c>
      <c r="BH170" s="147">
        <f>IF(N170="sníž. přenesená",J170,0)</f>
        <v>0</v>
      </c>
      <c r="BI170" s="147">
        <f>IF(N170="nulová",J170,0)</f>
        <v>0</v>
      </c>
      <c r="BJ170" s="15" t="s">
        <v>84</v>
      </c>
      <c r="BK170" s="147">
        <f>ROUND(I170*H170,2)</f>
        <v>0</v>
      </c>
      <c r="BL170" s="15" t="s">
        <v>642</v>
      </c>
      <c r="BM170" s="146" t="s">
        <v>701</v>
      </c>
    </row>
    <row r="171" spans="2:65" s="1" customFormat="1" ht="16.5" customHeight="1">
      <c r="B171" s="134"/>
      <c r="C171" s="135" t="s">
        <v>234</v>
      </c>
      <c r="D171" s="135" t="s">
        <v>138</v>
      </c>
      <c r="E171" s="136" t="s">
        <v>645</v>
      </c>
      <c r="F171" s="137" t="s">
        <v>646</v>
      </c>
      <c r="G171" s="138" t="s">
        <v>166</v>
      </c>
      <c r="H171" s="139">
        <v>1</v>
      </c>
      <c r="I171" s="140"/>
      <c r="J171" s="141">
        <f>ROUND(I171*H171,2)</f>
        <v>0</v>
      </c>
      <c r="K171" s="137" t="s">
        <v>1</v>
      </c>
      <c r="L171" s="30"/>
      <c r="M171" s="142" t="s">
        <v>1</v>
      </c>
      <c r="N171" s="143" t="s">
        <v>39</v>
      </c>
      <c r="P171" s="144">
        <f>O171*H171</f>
        <v>0</v>
      </c>
      <c r="Q171" s="144">
        <v>0</v>
      </c>
      <c r="R171" s="144">
        <f>Q171*H171</f>
        <v>0</v>
      </c>
      <c r="S171" s="144">
        <v>0</v>
      </c>
      <c r="T171" s="145">
        <f>S171*H171</f>
        <v>0</v>
      </c>
      <c r="AR171" s="146" t="s">
        <v>642</v>
      </c>
      <c r="AT171" s="146" t="s">
        <v>138</v>
      </c>
      <c r="AU171" s="146" t="s">
        <v>84</v>
      </c>
      <c r="AY171" s="15" t="s">
        <v>135</v>
      </c>
      <c r="BE171" s="147">
        <f>IF(N171="základní",J171,0)</f>
        <v>0</v>
      </c>
      <c r="BF171" s="147">
        <f>IF(N171="snížená",J171,0)</f>
        <v>0</v>
      </c>
      <c r="BG171" s="147">
        <f>IF(N171="zákl. přenesená",J171,0)</f>
        <v>0</v>
      </c>
      <c r="BH171" s="147">
        <f>IF(N171="sníž. přenesená",J171,0)</f>
        <v>0</v>
      </c>
      <c r="BI171" s="147">
        <f>IF(N171="nulová",J171,0)</f>
        <v>0</v>
      </c>
      <c r="BJ171" s="15" t="s">
        <v>84</v>
      </c>
      <c r="BK171" s="147">
        <f>ROUND(I171*H171,2)</f>
        <v>0</v>
      </c>
      <c r="BL171" s="15" t="s">
        <v>642</v>
      </c>
      <c r="BM171" s="146" t="s">
        <v>702</v>
      </c>
    </row>
    <row r="172" spans="2:63" s="11" customFormat="1" ht="22.9" customHeight="1">
      <c r="B172" s="122"/>
      <c r="D172" s="123" t="s">
        <v>72</v>
      </c>
      <c r="E172" s="132" t="s">
        <v>648</v>
      </c>
      <c r="F172" s="132" t="s">
        <v>649</v>
      </c>
      <c r="I172" s="125"/>
      <c r="J172" s="133">
        <f>BK172</f>
        <v>0</v>
      </c>
      <c r="L172" s="122"/>
      <c r="M172" s="127"/>
      <c r="P172" s="128">
        <f>P173</f>
        <v>0</v>
      </c>
      <c r="R172" s="128">
        <f>R173</f>
        <v>0</v>
      </c>
      <c r="T172" s="129">
        <f>T173</f>
        <v>0</v>
      </c>
      <c r="AR172" s="123" t="s">
        <v>163</v>
      </c>
      <c r="AT172" s="130" t="s">
        <v>72</v>
      </c>
      <c r="AU172" s="130" t="s">
        <v>79</v>
      </c>
      <c r="AY172" s="123" t="s">
        <v>135</v>
      </c>
      <c r="BK172" s="131">
        <f>BK173</f>
        <v>0</v>
      </c>
    </row>
    <row r="173" spans="2:65" s="1" customFormat="1" ht="16.5" customHeight="1">
      <c r="B173" s="134"/>
      <c r="C173" s="135" t="s">
        <v>238</v>
      </c>
      <c r="D173" s="135" t="s">
        <v>138</v>
      </c>
      <c r="E173" s="136" t="s">
        <v>651</v>
      </c>
      <c r="F173" s="137" t="s">
        <v>652</v>
      </c>
      <c r="G173" s="138" t="s">
        <v>641</v>
      </c>
      <c r="H173" s="173"/>
      <c r="I173" s="140"/>
      <c r="J173" s="141">
        <f>ROUND(I173*H173,2)</f>
        <v>0</v>
      </c>
      <c r="K173" s="137" t="s">
        <v>161</v>
      </c>
      <c r="L173" s="30"/>
      <c r="M173" s="174" t="s">
        <v>1</v>
      </c>
      <c r="N173" s="175" t="s">
        <v>39</v>
      </c>
      <c r="O173" s="176"/>
      <c r="P173" s="177">
        <f>O173*H173</f>
        <v>0</v>
      </c>
      <c r="Q173" s="177">
        <v>0</v>
      </c>
      <c r="R173" s="177">
        <f>Q173*H173</f>
        <v>0</v>
      </c>
      <c r="S173" s="177">
        <v>0</v>
      </c>
      <c r="T173" s="178">
        <f>S173*H173</f>
        <v>0</v>
      </c>
      <c r="AR173" s="146" t="s">
        <v>642</v>
      </c>
      <c r="AT173" s="146" t="s">
        <v>138</v>
      </c>
      <c r="AU173" s="146" t="s">
        <v>84</v>
      </c>
      <c r="AY173" s="15" t="s">
        <v>135</v>
      </c>
      <c r="BE173" s="147">
        <f>IF(N173="základní",J173,0)</f>
        <v>0</v>
      </c>
      <c r="BF173" s="147">
        <f>IF(N173="snížená",J173,0)</f>
        <v>0</v>
      </c>
      <c r="BG173" s="147">
        <f>IF(N173="zákl. přenesená",J173,0)</f>
        <v>0</v>
      </c>
      <c r="BH173" s="147">
        <f>IF(N173="sníž. přenesená",J173,0)</f>
        <v>0</v>
      </c>
      <c r="BI173" s="147">
        <f>IF(N173="nulová",J173,0)</f>
        <v>0</v>
      </c>
      <c r="BJ173" s="15" t="s">
        <v>84</v>
      </c>
      <c r="BK173" s="147">
        <f>ROUND(I173*H173,2)</f>
        <v>0</v>
      </c>
      <c r="BL173" s="15" t="s">
        <v>642</v>
      </c>
      <c r="BM173" s="146" t="s">
        <v>703</v>
      </c>
    </row>
    <row r="174" spans="2:12" s="1" customFormat="1" ht="6.95" customHeight="1">
      <c r="B174" s="42"/>
      <c r="C174" s="43"/>
      <c r="D174" s="43"/>
      <c r="E174" s="43"/>
      <c r="F174" s="43"/>
      <c r="G174" s="43"/>
      <c r="H174" s="43"/>
      <c r="I174" s="43"/>
      <c r="J174" s="43"/>
      <c r="K174" s="43"/>
      <c r="L174" s="30"/>
    </row>
  </sheetData>
  <autoFilter ref="C130:K173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ALENA-PC\alena</dc:creator>
  <cp:keywords/>
  <dc:description/>
  <cp:lastModifiedBy>Kadleček</cp:lastModifiedBy>
  <cp:lastPrinted>2023-06-26T06:16:56Z</cp:lastPrinted>
  <dcterms:created xsi:type="dcterms:W3CDTF">2023-06-20T12:32:22Z</dcterms:created>
  <dcterms:modified xsi:type="dcterms:W3CDTF">2023-06-26T06:18:08Z</dcterms:modified>
  <cp:category/>
  <cp:version/>
  <cp:contentType/>
  <cp:contentStatus/>
</cp:coreProperties>
</file>