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33 - OPRAVA NARUŠENÍ O..." sheetId="2" r:id="rId2"/>
  </sheets>
  <definedNames>
    <definedName name="_xlnm.Print_Area" localSheetId="0">'Rekapitulace stavby'!$D$4:$AO$76,'Rekapitulace stavby'!$C$82:$AQ$97</definedName>
    <definedName name="_xlnm._FilterDatabase" localSheetId="1" hidden="1">'23033 - OPRAVA NARUŠENÍ O...'!$C$137:$L$254</definedName>
    <definedName name="_xlnm.Print_Area" localSheetId="1">'23033 - OPRAVA NARUŠENÍ O...'!$C$4:$K$76,'23033 - OPRAVA NARUŠENÍ O...'!$C$82:$K$117,'23033 - OPRAVA NARUŠENÍ O...'!$C$123:$L$254</definedName>
    <definedName name="_xlnm.Print_Titles" localSheetId="0">'Rekapitulace stavby'!$92:$92</definedName>
    <definedName name="_xlnm.Print_Titles" localSheetId="1">'23033 - OPRAVA NARUŠENÍ O...'!$137:$137</definedName>
  </definedNames>
  <calcPr fullCalcOnLoad="1"/>
</workbook>
</file>

<file path=xl/sharedStrings.xml><?xml version="1.0" encoding="utf-8"?>
<sst xmlns="http://schemas.openxmlformats.org/spreadsheetml/2006/main" count="1655" uniqueCount="446">
  <si>
    <t>Export Komplet</t>
  </si>
  <si>
    <t/>
  </si>
  <si>
    <t>2.0</t>
  </si>
  <si>
    <t>False</t>
  </si>
  <si>
    <t>True</t>
  </si>
  <si>
    <t>{d54c424c-2e99-48e1-bd13-3c953fc263ad}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</si>
  <si>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</si>
  <si>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</si>
  <si>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</si>
  <si>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</si>
  <si>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</si>
  <si>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</si>
  <si>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</si>
  <si>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</si>
  <si>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</si>
  <si>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23033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</si>
  <si>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</si>
  <si>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</si>
  <si>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NARUŠENÍ OPĚRNÉ ZDI</t>
  </si>
  <si>
    <t>KSO:</t>
  </si>
  <si>
    <t>CC-CZ:</t>
  </si>
  <si>
    <t>Místo:</t>
  </si>
  <si>
    <t>Kolín V, Tovární 45</t>
  </si>
  <si>
    <t>Datum:</t>
  </si>
  <si>
    <t>27. 6. 2023</t>
  </si>
  <si>
    <t>Zadavatel:</t>
  </si>
  <si>
    <t>IČ:</t>
  </si>
  <si>
    <t>Město Kolín, Karlovo nám. 78, Kolín I</t>
  </si>
  <si>
    <t>DIČ:</t>
  </si>
  <si>
    <t>Uchazeč:</t>
  </si>
  <si>
    <t>Vyplň údaj</t>
  </si>
  <si>
    <t>Projektant:</t>
  </si>
  <si>
    <t>27210341</t>
  </si>
  <si>
    <t>AZ PROJECT spol. s r.o., Plynárenská 830, Kolín IV</t>
  </si>
  <si>
    <t>CZ27210341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</si>
  <si>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</si>
  <si>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</si>
  <si>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</si>
  <si>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</si>
  <si>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</si>
  <si>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</si>
  <si>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</si>
  <si>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</si>
  <si>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</si>
  <si>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</si>
  <si>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</si>
  <si>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</si>
  <si>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</si>
  <si>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</si>
  <si>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</si>
  <si>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</si>
  <si>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</si>
  <si>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</si>
  <si>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</si>
  <si>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</si>
  <si>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</si>
  <si>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</si>
  <si>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</si>
  <si>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</si>
  <si>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</si>
  <si>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</si>
  <si>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</si>
  <si>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</si>
  <si>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</si>
  <si>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</si>
  <si>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</si>
  <si>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</si>
  <si>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</si>
  <si>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</si>
  <si>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</si>
  <si>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</si>
  <si>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</si>
  <si>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</si>
  <si>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</si>
  <si>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</si>
  <si>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</si>
  <si>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</si>
  <si>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</si>
  <si>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</si>
  <si>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</si>
  <si>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</si>
  <si>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</si>
  <si>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</si>
  <si>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</si>
  <si>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</si>
  <si>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{dd01974c-b603-4747-b378-5077b2b03124}</t>
  </si>
  <si>
    <t>2</t>
  </si>
  <si>
    <t>/</t>
  </si>
  <si>
    <t>Soupis</t>
  </si>
  <si>
    <t>{0c562fe5-2c76-4853-ba33-453fd5b13246}</t>
  </si>
  <si>
    <t>KRYCÍ LIST SOUPISU PRACÍ</t>
  </si>
  <si>
    <t>Objekt:</t>
  </si>
  <si>
    <t>23033 - OPRAVA NARUŠENÍ OPĚRNÉ ZDI</t>
  </si>
  <si>
    <t>Soupis: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</si>
  <si>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</si>
  <si>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</si>
  <si>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</si>
  <si>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</si>
  <si>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</si>
  <si>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</si>
  <si>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</si>
  <si>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</si>
  <si>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</si>
  <si>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</si>
  <si>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</si>
  <si>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</si>
  <si>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</si>
  <si>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</si>
  <si>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</si>
  <si>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</si>
  <si>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</si>
  <si>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</si>
  <si>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</si>
  <si>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</si>
  <si>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</si>
  <si>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</si>
  <si>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</si>
  <si>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</si>
  <si>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</si>
  <si>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</si>
  <si>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</si>
  <si>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</si>
  <si>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</si>
  <si>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</si>
  <si>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</si>
  <si>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</si>
  <si>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</si>
  <si>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</si>
  <si>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</si>
  <si>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</si>
  <si>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</si>
  <si>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</si>
  <si>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</si>
  <si>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</si>
  <si>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</si>
  <si>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</si>
  <si>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</si>
  <si>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</si>
  <si>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</si>
  <si>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</si>
  <si>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</si>
  <si>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</si>
  <si>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</si>
  <si>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132212131</t>
  </si>
  <si>
    <t>Hloubení nezapažených rýh šířky do 800 mm v soudržných horninách třídy těžitelnosti I skupiny 3 ručně</t>
  </si>
  <si>
    <t>m3</t>
  </si>
  <si>
    <t>CS ÚRS 2023 02</t>
  </si>
  <si>
    <t>4</t>
  </si>
  <si>
    <t>95388841</t>
  </si>
  <si>
    <t>VV</t>
  </si>
  <si>
    <t>16*0,6*0,2"výkop pro základy</t>
  </si>
  <si>
    <t>162251102</t>
  </si>
  <si>
    <t>Vodorovné přemístění přes 20 do 50 m výkopku/sypaniny z horniny třídy těžitelnosti I skupiny 1 až 3</t>
  </si>
  <si>
    <t>-1677476588</t>
  </si>
  <si>
    <t>3</t>
  </si>
  <si>
    <t>167111101</t>
  </si>
  <si>
    <t>Nakládání výkopku z hornin třídy těžitelnosti I skupiny 1 až 3 ručně</t>
  </si>
  <si>
    <t>-953366824</t>
  </si>
  <si>
    <t>1,92</t>
  </si>
  <si>
    <t>181006113</t>
  </si>
  <si>
    <t>Rozprostření zemin tl vrstvy do 0,2 m schopných zúrodnění v rovině a sklonu do 1:5</t>
  </si>
  <si>
    <t>m2</t>
  </si>
  <si>
    <t>173776133</t>
  </si>
  <si>
    <t>1,920/0,2</t>
  </si>
  <si>
    <t>5</t>
  </si>
  <si>
    <t>181006r1</t>
  </si>
  <si>
    <t>Odstranění zeleně a kořenů</t>
  </si>
  <si>
    <t>kpl</t>
  </si>
  <si>
    <t>1722968014</t>
  </si>
  <si>
    <t>Zakládání</t>
  </si>
  <si>
    <t>6</t>
  </si>
  <si>
    <t>274313611</t>
  </si>
  <si>
    <t>Základové pásy z betonu tř. C 16/20</t>
  </si>
  <si>
    <t>1089095748</t>
  </si>
  <si>
    <t>16*0,6*1,16</t>
  </si>
  <si>
    <t>7</t>
  </si>
  <si>
    <t>274351121</t>
  </si>
  <si>
    <t>Zřízení bednění základových pasů rovného</t>
  </si>
  <si>
    <t>-656699950</t>
  </si>
  <si>
    <t>16*1,16*2</t>
  </si>
  <si>
    <t>8</t>
  </si>
  <si>
    <t>274351122</t>
  </si>
  <si>
    <t>Odstranění bednění základových pasů rovného</t>
  </si>
  <si>
    <t>-260593462</t>
  </si>
  <si>
    <t>Svislé a kompletní konstrukce</t>
  </si>
  <si>
    <t>9</t>
  </si>
  <si>
    <t>311231118</t>
  </si>
  <si>
    <t>Zdivo nosné z cihel dl 290 mm P7 až 15 na MC 15</t>
  </si>
  <si>
    <t>290777184</t>
  </si>
  <si>
    <t>16*0,6*(2,055-0,1)"plot</t>
  </si>
  <si>
    <t>36*0,6*0,3"koruna plotu</t>
  </si>
  <si>
    <t>Součet</t>
  </si>
  <si>
    <t>10</t>
  </si>
  <si>
    <t>338171123</t>
  </si>
  <si>
    <t>Osazování sloupků a vzpěr plotových ocelových v přes 2 do 2,6 m se zabetonováním</t>
  </si>
  <si>
    <t>kus</t>
  </si>
  <si>
    <t>-829124512</t>
  </si>
  <si>
    <t>11</t>
  </si>
  <si>
    <t>M</t>
  </si>
  <si>
    <t>55342255</t>
  </si>
  <si>
    <t>sloupek plotový průběžný Pz a komaxitový 2500/38x1,5mm</t>
  </si>
  <si>
    <t>1221990642</t>
  </si>
  <si>
    <t>12</t>
  </si>
  <si>
    <t>55342188</t>
  </si>
  <si>
    <t>plotová profilovaná vzpěra D 30-40mm dl 1,5-2,0m bez hlavy a objímky pro svařované pletivo v návinu povrchová úprava Pz a komaxit</t>
  </si>
  <si>
    <t>156078065</t>
  </si>
  <si>
    <t>13</t>
  </si>
  <si>
    <t>348401120</t>
  </si>
  <si>
    <t>Montáž oplocení ze strojového pletiva s napínacími dráty v do 1,6 m</t>
  </si>
  <si>
    <t>m</t>
  </si>
  <si>
    <t>-553042029</t>
  </si>
  <si>
    <t>14</t>
  </si>
  <si>
    <t>31327513</t>
  </si>
  <si>
    <t>pletivo drátěné plastifikované se čtvercovými oky 55/2,5mm v 1600mm</t>
  </si>
  <si>
    <t>1891678233</t>
  </si>
  <si>
    <t>20*1,05 'Přepočtené koeficientem množství</t>
  </si>
  <si>
    <t>Vodorovné konstrukce</t>
  </si>
  <si>
    <t>413352111</t>
  </si>
  <si>
    <t>Zřízení podpěrné konstrukce nosníků výšky podepření do 4 m pro nosník výšky do 100 cm</t>
  </si>
  <si>
    <t>1090114151</t>
  </si>
  <si>
    <t>0,05*16"adekv. pol., zhlaví</t>
  </si>
  <si>
    <t>16</t>
  </si>
  <si>
    <t>413352112</t>
  </si>
  <si>
    <t>Odstranění podpěrné konstrukce nosníků výšky podepření do 4 m pro nosník výšky do 100 cm</t>
  </si>
  <si>
    <t>1911066544</t>
  </si>
  <si>
    <t>17</t>
  </si>
  <si>
    <t>417321515</t>
  </si>
  <si>
    <t>Ztužující pásy a věnce ze ŽB tř. C 25/30</t>
  </si>
  <si>
    <t>105442518</t>
  </si>
  <si>
    <t>(0,1+0,165)*0,65/2*52"adekv. pol., zhlaví</t>
  </si>
  <si>
    <t>18</t>
  </si>
  <si>
    <t>417351115</t>
  </si>
  <si>
    <t>Zřízení bednění ztužujících věnců</t>
  </si>
  <si>
    <t>-2045577979</t>
  </si>
  <si>
    <t>52*(0,165+0,1+0,7)</t>
  </si>
  <si>
    <t>19</t>
  </si>
  <si>
    <t>417351116</t>
  </si>
  <si>
    <t>Odstranění bednění ztužujících věnců</t>
  </si>
  <si>
    <t>954568086</t>
  </si>
  <si>
    <t>20</t>
  </si>
  <si>
    <t>417361821</t>
  </si>
  <si>
    <t>Výztuž ztužujících pásů a věnců betonářskou ocelí 10 505</t>
  </si>
  <si>
    <t>t</t>
  </si>
  <si>
    <t>1163863796</t>
  </si>
  <si>
    <t>52*4*0,888/1000*1,08</t>
  </si>
  <si>
    <t>417362021</t>
  </si>
  <si>
    <t>Výztuž ztužujících pásů a věnců svařovanými sítěmi Kari</t>
  </si>
  <si>
    <t>410735426</t>
  </si>
  <si>
    <t>52*0,6*3,423/1000*1,08</t>
  </si>
  <si>
    <t>Úpravy povrchů, podlahy a osazování výplní</t>
  </si>
  <si>
    <t>22</t>
  </si>
  <si>
    <t>622142001</t>
  </si>
  <si>
    <t>Potažení vnějších stěn sklovláknitým pletivem vtlačeným do tenkovrstvé hmoty</t>
  </si>
  <si>
    <t>CS ÚRS 2023 01</t>
  </si>
  <si>
    <t>-1448227059</t>
  </si>
  <si>
    <t>23</t>
  </si>
  <si>
    <t>622151031</t>
  </si>
  <si>
    <t>Penetrační silikonový nátěr vnějších pastovitých tenkovrstvých omítek stěn</t>
  </si>
  <si>
    <t>1901472037</t>
  </si>
  <si>
    <t>122,95"směr bazar</t>
  </si>
  <si>
    <t>24</t>
  </si>
  <si>
    <t>622311111</t>
  </si>
  <si>
    <t>Vápenná omítka hrubá jednovrstvá zatřená vnějších stěn nanášená ručně</t>
  </si>
  <si>
    <t>273074770</t>
  </si>
  <si>
    <t>16*2,175"SM2</t>
  </si>
  <si>
    <t>52*1,85"SM1</t>
  </si>
  <si>
    <t>25</t>
  </si>
  <si>
    <t>622531012</t>
  </si>
  <si>
    <t>Tenkovrstvá silikonová zrnitá omítka zrnitost 1,5 mm vnějších stěn</t>
  </si>
  <si>
    <t>-399413110</t>
  </si>
  <si>
    <t>26</t>
  </si>
  <si>
    <t>631319023</t>
  </si>
  <si>
    <t>Příplatek k mazanině tl přes 120 do 240 mm za přehlazení s poprášením cementem</t>
  </si>
  <si>
    <t>1403106614</t>
  </si>
  <si>
    <t>(0,165+0,1)*0,65*52"věnec</t>
  </si>
  <si>
    <t>Ostatní konstrukce a práce, bourání</t>
  </si>
  <si>
    <t>27</t>
  </si>
  <si>
    <t>961021311</t>
  </si>
  <si>
    <t>Bourání základů ze zdiva kamenného</t>
  </si>
  <si>
    <t>671920871</t>
  </si>
  <si>
    <t>16*0,6*0,8</t>
  </si>
  <si>
    <t>28</t>
  </si>
  <si>
    <t>961044111</t>
  </si>
  <si>
    <t>Bourání základů z betonu prostého</t>
  </si>
  <si>
    <t>-962946411</t>
  </si>
  <si>
    <t>0,25*0,25*1,8"patka sloupu</t>
  </si>
  <si>
    <t>29</t>
  </si>
  <si>
    <t>962023491</t>
  </si>
  <si>
    <t>Bourání zdiva nadzákladového smíšeného na MC přes 1 m3</t>
  </si>
  <si>
    <t>-1051141331</t>
  </si>
  <si>
    <t>36*0,6*0,3"korun plotu</t>
  </si>
  <si>
    <t>30</t>
  </si>
  <si>
    <t>966071711</t>
  </si>
  <si>
    <t>Bourání sloupků a vzpěr plotových ocelových do 2,5 m zabetonovaných</t>
  </si>
  <si>
    <t>1934688133</t>
  </si>
  <si>
    <t>31</t>
  </si>
  <si>
    <t>966071821</t>
  </si>
  <si>
    <t>Rozebrání oplocení z drátěného pletiva se čtvercovými oky v do 1,6 m</t>
  </si>
  <si>
    <t>-820529464</t>
  </si>
  <si>
    <t>32</t>
  </si>
  <si>
    <t>978015391</t>
  </si>
  <si>
    <t>Otlučení (osekání) vnější vápenné nebo vápenocementové omítky stupně členitosti 1 a 2 v rozsahu přes 80 do 100 %</t>
  </si>
  <si>
    <t>-2102223472</t>
  </si>
  <si>
    <t>(52-16)*1,85"směr k čp. 45</t>
  </si>
  <si>
    <t>997</t>
  </si>
  <si>
    <t>Přesun sutě</t>
  </si>
  <si>
    <t>33</t>
  </si>
  <si>
    <t>997013501</t>
  </si>
  <si>
    <t>Odvoz suti a vybouraných hmot na skládku nebo meziskládku do 1 km se složením</t>
  </si>
  <si>
    <t>-951669369</t>
  </si>
  <si>
    <t>34</t>
  </si>
  <si>
    <t>997013509</t>
  </si>
  <si>
    <t>Příplatek k odvozu suti a vybouraných hmot na skládku ZKD 1 km přes 1 km</t>
  </si>
  <si>
    <t>-109278734</t>
  </si>
  <si>
    <t>82,297*19</t>
  </si>
  <si>
    <t>35</t>
  </si>
  <si>
    <t>997013631</t>
  </si>
  <si>
    <t>Poplatek za uložení na skládce (skládkovné) stavebního odpadu směsného kód odpadu 17 09 04</t>
  </si>
  <si>
    <t>1201322196</t>
  </si>
  <si>
    <t>998</t>
  </si>
  <si>
    <t>Přesun hmot</t>
  </si>
  <si>
    <t>36</t>
  </si>
  <si>
    <t>998153211</t>
  </si>
  <si>
    <t>Přesun hmot ruční pro samostatné zdi a valy zděné nebo betonové monolitické v do 12 m</t>
  </si>
  <si>
    <t>1260231104</t>
  </si>
  <si>
    <t>PSV</t>
  </si>
  <si>
    <t>Práce a dodávky PSV</t>
  </si>
  <si>
    <t>711</t>
  </si>
  <si>
    <t>Izolace proti vodě, vlhkosti a plynům</t>
  </si>
  <si>
    <t>37</t>
  </si>
  <si>
    <t>711111001</t>
  </si>
  <si>
    <t>Provedení izolace proti zemní vlhkosti vodorovné za studena nátěrem penetračním</t>
  </si>
  <si>
    <t>-2015961492</t>
  </si>
  <si>
    <t>16*0,6</t>
  </si>
  <si>
    <t>38</t>
  </si>
  <si>
    <t>11163150</t>
  </si>
  <si>
    <t>lak penetrační asfaltový</t>
  </si>
  <si>
    <t>683140935</t>
  </si>
  <si>
    <t>48,76*0,00022 'Přepočtené koeficientem množství</t>
  </si>
  <si>
    <t>39</t>
  </si>
  <si>
    <t>711112001</t>
  </si>
  <si>
    <t>Provedení izolace proti zemní vlhkosti svislé za studena nátěrem penetračním</t>
  </si>
  <si>
    <t>-654680878</t>
  </si>
  <si>
    <t>16*0,5</t>
  </si>
  <si>
    <t>40</t>
  </si>
  <si>
    <t>1109339423</t>
  </si>
  <si>
    <t>8*0,00034 'Přepočtené koeficientem množství</t>
  </si>
  <si>
    <t>41</t>
  </si>
  <si>
    <t>711141559</t>
  </si>
  <si>
    <t>Provedení izolace proti zemní vlhkosti pásy přitavením vodorovné NAIP</t>
  </si>
  <si>
    <t>-663351055</t>
  </si>
  <si>
    <t>42</t>
  </si>
  <si>
    <t>SKA.603129</t>
  </si>
  <si>
    <t>SKLOBIT 40 mineral 7,5 M2</t>
  </si>
  <si>
    <t>-249476238</t>
  </si>
  <si>
    <t>9,6*1,1655 'Přepočtené koeficientem množství</t>
  </si>
  <si>
    <t>43</t>
  </si>
  <si>
    <t>711142559</t>
  </si>
  <si>
    <t>Provedení izolace proti zemní vlhkosti pásy přitavením svislé NAIP</t>
  </si>
  <si>
    <t>1506822312</t>
  </si>
  <si>
    <t>44</t>
  </si>
  <si>
    <t>-831540665</t>
  </si>
  <si>
    <t>8*1,221 'Přepočtené koeficientem množství</t>
  </si>
  <si>
    <t>45</t>
  </si>
  <si>
    <t>998711101</t>
  </si>
  <si>
    <t>Přesun hmot tonážní pro izolace proti vodě, vlhkosti a plynům v objektech v do 6 m</t>
  </si>
  <si>
    <t>-2061859205</t>
  </si>
  <si>
    <t>762</t>
  </si>
  <si>
    <t>Konstrukce tesařské</t>
  </si>
  <si>
    <t>46</t>
  </si>
  <si>
    <t>76271r</t>
  </si>
  <si>
    <t>Demontáž stávajícího dřevěného sloupu</t>
  </si>
  <si>
    <t>-2020861531</t>
  </si>
  <si>
    <t>764</t>
  </si>
  <si>
    <t>Konstrukce klempířské</t>
  </si>
  <si>
    <t>47</t>
  </si>
  <si>
    <t>76400280r</t>
  </si>
  <si>
    <t>Demontáž okapničky do suti</t>
  </si>
  <si>
    <t>847672420</t>
  </si>
  <si>
    <t>48</t>
  </si>
  <si>
    <t>764011621</t>
  </si>
  <si>
    <t>Dilatační připojovací lišta z Pz s povrchovou úpravou včetně tmelení rš 100 mm</t>
  </si>
  <si>
    <t>1304710043</t>
  </si>
  <si>
    <t>2,055*2+1,55*2+0,6*2"DL1, DL2, DL3</t>
  </si>
  <si>
    <t>49</t>
  </si>
  <si>
    <t>76431160r</t>
  </si>
  <si>
    <t>Lemování rovných zdí  z Pz s povrchovou úpravou rš 250 mm vč. vrstvy klempířského plechu</t>
  </si>
  <si>
    <t>-516730673</t>
  </si>
  <si>
    <t>50</t>
  </si>
  <si>
    <t>998764201</t>
  </si>
  <si>
    <t>Přesun hmot procentní pro konstrukce klempířské v objektech v do 6 m</t>
  </si>
  <si>
    <t>%</t>
  </si>
  <si>
    <t>-705918568</t>
  </si>
  <si>
    <t>767</t>
  </si>
  <si>
    <t>Konstrukce zámečnické</t>
  </si>
  <si>
    <t>51</t>
  </si>
  <si>
    <t>767995111</t>
  </si>
  <si>
    <t>Montáž atypických zámečnických konstrukcí hm do 5 kg</t>
  </si>
  <si>
    <t>kg</t>
  </si>
  <si>
    <t>2091891305</t>
  </si>
  <si>
    <t>0,6*2*7*2*1,21"KT</t>
  </si>
  <si>
    <t>52</t>
  </si>
  <si>
    <t>13021014</t>
  </si>
  <si>
    <t>tyč ocelová kruhová žebírková DIN 488 jakost B500B (10 505) výztuž do betonu D 14mm</t>
  </si>
  <si>
    <t>-2133293107</t>
  </si>
  <si>
    <t>20,328/1000*1,08</t>
  </si>
  <si>
    <t>53</t>
  </si>
  <si>
    <t>998767101</t>
  </si>
  <si>
    <t>Přesun hmot tonážní pro zámečnické konstrukce v objektech v do 6 m</t>
  </si>
  <si>
    <t>495994581</t>
  </si>
  <si>
    <t>783</t>
  </si>
  <si>
    <t>Dokončovací práce - nátěry</t>
  </si>
  <si>
    <t>54</t>
  </si>
  <si>
    <t>783301311</t>
  </si>
  <si>
    <t>Odmaštění zámečnických konstrukcí vodou ředitelným odmašťovačem</t>
  </si>
  <si>
    <t>-1688634019</t>
  </si>
  <si>
    <t>3,14*0,038*1,6*15+3,14*0,038*1*2*5"sloupky+zavětrování</t>
  </si>
  <si>
    <t>55</t>
  </si>
  <si>
    <t>783314101</t>
  </si>
  <si>
    <t>Základní jednonásobný syntetický nátěr zámečnických konstrukcí</t>
  </si>
  <si>
    <t>-1344255464</t>
  </si>
  <si>
    <t>56</t>
  </si>
  <si>
    <t>783315101</t>
  </si>
  <si>
    <t>Mezinátěr jednonásobný syntetický standardní zámečnických konstrukcí</t>
  </si>
  <si>
    <t>-623707207</t>
  </si>
  <si>
    <t>57</t>
  </si>
  <si>
    <t>783317101</t>
  </si>
  <si>
    <t>Krycí jednonásobný syntetický standardní nátěr zámečnických konstrukcí</t>
  </si>
  <si>
    <t>1888133984</t>
  </si>
  <si>
    <t>VRN</t>
  </si>
  <si>
    <t>Vedlejší rozpočtové náklady</t>
  </si>
  <si>
    <t>VRN3</t>
  </si>
  <si>
    <t>Zařízení staveniště</t>
  </si>
  <si>
    <t>58</t>
  </si>
  <si>
    <t>030001000</t>
  </si>
  <si>
    <t>1024</t>
  </si>
  <si>
    <t>1712032370</t>
  </si>
  <si>
    <t>VRN7</t>
  </si>
  <si>
    <t>Provozní vlivy</t>
  </si>
  <si>
    <t>59</t>
  </si>
  <si>
    <t>070001000</t>
  </si>
  <si>
    <t>1202860222</t>
  </si>
  <si>
    <t>60</t>
  </si>
  <si>
    <t>071103000</t>
  </si>
  <si>
    <t>Provoz investora</t>
  </si>
  <si>
    <t>1260534185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</si>
</sst>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4" fontId="33" fillId="0" borderId="12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4" fontId="23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4</v>
      </c>
      <c r="BV1" s="15" t="s">
        <v>5</v>
      </c>
    </row>
    <row r="2" spans="44:72" s="1" customFormat="1" ht="36.95" customHeight="1">
      <c r="AR2" s="16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G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5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0"/>
      <c r="BG5" s="26" t="s">
        <v>16</v>
      </c>
      <c r="BS5" s="17" t="s">
        <v>7</v>
      </c>
    </row>
    <row r="6" spans="2:71" s="1" customFormat="1" ht="36.95" customHeight="1">
      <c r="B6" s="20"/>
      <c r="D6" s="27" t="s">
        <v>17</v>
      </c>
      <c r="K6" s="28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0"/>
      <c r="BG6" s="29"/>
      <c r="BS6" s="17" t="s">
        <v>7</v>
      </c>
    </row>
    <row r="7" spans="2:71" s="1" customFormat="1" ht="12" customHeight="1">
      <c r="B7" s="20"/>
      <c r="D7" s="30" t="s">
        <v>19</v>
      </c>
      <c r="K7" s="25" t="s">
        <v>1</v>
      </c>
      <c r="AK7" s="30" t="s">
        <v>20</v>
      </c>
      <c r="AN7" s="25" t="s">
        <v>1</v>
      </c>
      <c r="AR7" s="20"/>
      <c r="BG7" s="29"/>
      <c r="BS7" s="17" t="s">
        <v>7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G8" s="29"/>
      <c r="BS8" s="17" t="s">
        <v>7</v>
      </c>
    </row>
    <row r="9" spans="2:71" s="1" customFormat="1" ht="14.4" customHeight="1">
      <c r="B9" s="20"/>
      <c r="AR9" s="20"/>
      <c r="BG9" s="29"/>
      <c r="BS9" s="17" t="s">
        <v>7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1</v>
      </c>
      <c r="AR10" s="20"/>
      <c r="BG10" s="29"/>
      <c r="BS10" s="17" t="s">
        <v>7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1</v>
      </c>
      <c r="AR11" s="20"/>
      <c r="BG11" s="29"/>
      <c r="BS11" s="17" t="s">
        <v>7</v>
      </c>
    </row>
    <row r="12" spans="2:71" s="1" customFormat="1" ht="6.95" customHeight="1">
      <c r="B12" s="20"/>
      <c r="AR12" s="20"/>
      <c r="BG12" s="29"/>
      <c r="BS12" s="17" t="s">
        <v>7</v>
      </c>
    </row>
    <row r="13" spans="2:71" s="1" customFormat="1" ht="12" customHeight="1">
      <c r="B13" s="20"/>
      <c r="D13" s="30" t="s">
        <v>29</v>
      </c>
      <c r="AK13" s="30" t="s">
        <v>26</v>
      </c>
      <c r="AN13" s="32" t="s">
        <v>30</v>
      </c>
      <c r="AR13" s="20"/>
      <c r="BG13" s="29"/>
      <c r="BS13" s="17" t="s">
        <v>7</v>
      </c>
    </row>
    <row r="14" spans="2:71" ht="12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G14" s="29"/>
      <c r="BS14" s="17" t="s">
        <v>7</v>
      </c>
    </row>
    <row r="15" spans="2:71" s="1" customFormat="1" ht="6.95" customHeight="1">
      <c r="B15" s="20"/>
      <c r="AR15" s="20"/>
      <c r="BG15" s="29"/>
      <c r="BS15" s="17" t="s">
        <v>3</v>
      </c>
    </row>
    <row r="16" spans="2:71" s="1" customFormat="1" ht="12" customHeight="1">
      <c r="B16" s="20"/>
      <c r="D16" s="30" t="s">
        <v>31</v>
      </c>
      <c r="AK16" s="30" t="s">
        <v>26</v>
      </c>
      <c r="AN16" s="25" t="s">
        <v>32</v>
      </c>
      <c r="AR16" s="20"/>
      <c r="BG16" s="29"/>
      <c r="BS16" s="17" t="s">
        <v>3</v>
      </c>
    </row>
    <row r="17" spans="2:71" s="1" customFormat="1" ht="18.45" customHeight="1">
      <c r="B17" s="20"/>
      <c r="E17" s="25" t="s">
        <v>33</v>
      </c>
      <c r="AK17" s="30" t="s">
        <v>28</v>
      </c>
      <c r="AN17" s="25" t="s">
        <v>34</v>
      </c>
      <c r="AR17" s="20"/>
      <c r="BG17" s="29"/>
      <c r="BS17" s="17" t="s">
        <v>4</v>
      </c>
    </row>
    <row r="18" spans="2:71" s="1" customFormat="1" ht="6.95" customHeight="1">
      <c r="B18" s="20"/>
      <c r="AR18" s="20"/>
      <c r="BG18" s="29"/>
      <c r="BS18" s="17" t="s">
        <v>7</v>
      </c>
    </row>
    <row r="19" spans="2:71" s="1" customFormat="1" ht="12" customHeight="1">
      <c r="B19" s="20"/>
      <c r="D19" s="30" t="s">
        <v>35</v>
      </c>
      <c r="AK19" s="30" t="s">
        <v>26</v>
      </c>
      <c r="AN19" s="25" t="s">
        <v>32</v>
      </c>
      <c r="AR19" s="20"/>
      <c r="BG19" s="29"/>
      <c r="BS19" s="17" t="s">
        <v>7</v>
      </c>
    </row>
    <row r="20" spans="2:71" s="1" customFormat="1" ht="18.45" customHeight="1">
      <c r="B20" s="20"/>
      <c r="E20" s="25" t="s">
        <v>33</v>
      </c>
      <c r="AK20" s="30" t="s">
        <v>28</v>
      </c>
      <c r="AN20" s="25" t="s">
        <v>34</v>
      </c>
      <c r="AR20" s="20"/>
      <c r="BG20" s="29"/>
      <c r="BS20" s="17" t="s">
        <v>4</v>
      </c>
    </row>
    <row r="21" spans="2:59" s="1" customFormat="1" ht="6.95" customHeight="1">
      <c r="B21" s="20"/>
      <c r="AR21" s="20"/>
      <c r="BG21" s="29"/>
    </row>
    <row r="22" spans="2:59" s="1" customFormat="1" ht="12" customHeight="1">
      <c r="B22" s="20"/>
      <c r="D22" s="30" t="s">
        <v>36</v>
      </c>
      <c r="AR22" s="20"/>
      <c r="BG22" s="29"/>
    </row>
    <row r="23" spans="2:59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G23" s="29"/>
    </row>
    <row r="24" spans="2:59" s="1" customFormat="1" ht="6.95" customHeight="1">
      <c r="B24" s="20"/>
      <c r="AR24" s="20"/>
      <c r="BG24" s="29"/>
    </row>
    <row r="25" spans="2:59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G25" s="29"/>
    </row>
    <row r="26" spans="1:59" s="2" customFormat="1" ht="25.9" customHeight="1">
      <c r="A26" s="36"/>
      <c r="B26" s="37"/>
      <c r="C26" s="36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G26" s="29"/>
    </row>
    <row r="27" spans="1:59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G27" s="29"/>
    </row>
    <row r="28" spans="1:59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37"/>
      <c r="BG28" s="29"/>
    </row>
    <row r="29" spans="1:59" s="3" customFormat="1" ht="14.4" customHeight="1">
      <c r="A29" s="3"/>
      <c r="B29" s="42"/>
      <c r="C29" s="3"/>
      <c r="D29" s="30" t="s">
        <v>41</v>
      </c>
      <c r="E29" s="3"/>
      <c r="F29" s="30" t="s">
        <v>42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ROUND(BB94,2)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ROUND(AX94,2)</f>
        <v>0</v>
      </c>
      <c r="AL29" s="3"/>
      <c r="AM29" s="3"/>
      <c r="AN29" s="3"/>
      <c r="AO29" s="3"/>
      <c r="AP29" s="3"/>
      <c r="AQ29" s="3"/>
      <c r="AR29" s="42"/>
      <c r="BG29" s="45"/>
    </row>
    <row r="30" spans="1:59" s="3" customFormat="1" ht="14.4" customHeight="1">
      <c r="A30" s="3"/>
      <c r="B30" s="42"/>
      <c r="C30" s="3"/>
      <c r="D30" s="3"/>
      <c r="E30" s="3"/>
      <c r="F30" s="30" t="s">
        <v>43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ROUND(BC94,2)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ROUND(AY94,2)</f>
        <v>0</v>
      </c>
      <c r="AL30" s="3"/>
      <c r="AM30" s="3"/>
      <c r="AN30" s="3"/>
      <c r="AO30" s="3"/>
      <c r="AP30" s="3"/>
      <c r="AQ30" s="3"/>
      <c r="AR30" s="42"/>
      <c r="BG30" s="45"/>
    </row>
    <row r="31" spans="1:59" s="3" customFormat="1" ht="14.4" customHeight="1" hidden="1">
      <c r="A31" s="3"/>
      <c r="B31" s="42"/>
      <c r="C31" s="3"/>
      <c r="D31" s="3"/>
      <c r="E31" s="3"/>
      <c r="F31" s="30" t="s">
        <v>44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ROUND(BD94,2)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G31" s="45"/>
    </row>
    <row r="32" spans="1:59" s="3" customFormat="1" ht="14.4" customHeight="1" hidden="1">
      <c r="A32" s="3"/>
      <c r="B32" s="42"/>
      <c r="C32" s="3"/>
      <c r="D32" s="3"/>
      <c r="E32" s="3"/>
      <c r="F32" s="30" t="s">
        <v>45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ROUND(BE94,2)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G32" s="45"/>
    </row>
    <row r="33" spans="1:59" s="3" customFormat="1" ht="14.4" customHeight="1" hidden="1">
      <c r="A33" s="3"/>
      <c r="B33" s="42"/>
      <c r="C33" s="3"/>
      <c r="D33" s="3"/>
      <c r="E33" s="3"/>
      <c r="F33" s="30" t="s">
        <v>46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ROUND(BF94,2)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G33" s="45"/>
    </row>
    <row r="34" spans="1:59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G34" s="29"/>
    </row>
    <row r="35" spans="1:59" s="2" customFormat="1" ht="25.9" customHeight="1">
      <c r="A35" s="36"/>
      <c r="B35" s="37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50" t="s">
        <v>49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G35" s="36"/>
    </row>
    <row r="36" spans="1:59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G36" s="36"/>
    </row>
    <row r="37" spans="1:59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G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51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9" s="2" customFormat="1" ht="12">
      <c r="A60" s="36"/>
      <c r="B60" s="37"/>
      <c r="C60" s="36"/>
      <c r="D60" s="56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52</v>
      </c>
      <c r="AI60" s="39"/>
      <c r="AJ60" s="39"/>
      <c r="AK60" s="39"/>
      <c r="AL60" s="39"/>
      <c r="AM60" s="56" t="s">
        <v>53</v>
      </c>
      <c r="AN60" s="39"/>
      <c r="AO60" s="39"/>
      <c r="AP60" s="36"/>
      <c r="AQ60" s="36"/>
      <c r="AR60" s="37"/>
      <c r="BG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9" s="2" customFormat="1" ht="12">
      <c r="A64" s="36"/>
      <c r="B64" s="37"/>
      <c r="C64" s="36"/>
      <c r="D64" s="54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G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9" s="2" customFormat="1" ht="12">
      <c r="A75" s="36"/>
      <c r="B75" s="37"/>
      <c r="C75" s="36"/>
      <c r="D75" s="56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52</v>
      </c>
      <c r="AI75" s="39"/>
      <c r="AJ75" s="39"/>
      <c r="AK75" s="39"/>
      <c r="AL75" s="39"/>
      <c r="AM75" s="56" t="s">
        <v>53</v>
      </c>
      <c r="AN75" s="39"/>
      <c r="AO75" s="39"/>
      <c r="AP75" s="36"/>
      <c r="AQ75" s="36"/>
      <c r="AR75" s="37"/>
      <c r="BG75" s="36"/>
    </row>
    <row r="76" spans="1:59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G76" s="36"/>
    </row>
    <row r="77" spans="1:59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G77" s="36"/>
    </row>
    <row r="81" spans="1:59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G81" s="36"/>
    </row>
    <row r="82" spans="1:59" s="2" customFormat="1" ht="24.95" customHeight="1">
      <c r="A82" s="36"/>
      <c r="B82" s="37"/>
      <c r="C82" s="21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G82" s="36"/>
    </row>
    <row r="83" spans="1:59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G83" s="36"/>
    </row>
    <row r="84" spans="1:59" s="4" customFormat="1" ht="12" customHeight="1">
      <c r="A84" s="4"/>
      <c r="B84" s="62"/>
      <c r="C84" s="30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23033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G84" s="4"/>
    </row>
    <row r="85" spans="1:59" s="5" customFormat="1" ht="36.95" customHeight="1">
      <c r="A85" s="5"/>
      <c r="B85" s="63"/>
      <c r="C85" s="64" t="s">
        <v>17</v>
      </c>
      <c r="D85" s="5"/>
      <c r="E85" s="5"/>
      <c r="F85" s="5"/>
      <c r="G85" s="5"/>
      <c r="H85" s="5"/>
      <c r="I85" s="5"/>
      <c r="J85" s="5"/>
      <c r="K85" s="5"/>
      <c r="L85" s="65" t="str">
        <f>K6</f>
        <v>OPRAVA NARUŠENÍ OPĚRNÉ ZDI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G85" s="5"/>
    </row>
    <row r="86" spans="1:59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G86" s="36"/>
    </row>
    <row r="87" spans="1:59" s="2" customFormat="1" ht="12" customHeight="1">
      <c r="A87" s="36"/>
      <c r="B87" s="37"/>
      <c r="C87" s="30" t="s">
        <v>21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Kolín V, Tovární 45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23</v>
      </c>
      <c r="AJ87" s="36"/>
      <c r="AK87" s="36"/>
      <c r="AL87" s="36"/>
      <c r="AM87" s="67" t="str">
        <f>IF(AN8="","",AN8)</f>
        <v>27. 6. 2023</v>
      </c>
      <c r="AN87" s="67"/>
      <c r="AO87" s="36"/>
      <c r="AP87" s="36"/>
      <c r="AQ87" s="36"/>
      <c r="AR87" s="37"/>
      <c r="BG87" s="36"/>
    </row>
    <row r="88" spans="1:59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G88" s="36"/>
    </row>
    <row r="89" spans="1:59" s="2" customFormat="1" ht="25.65" customHeight="1">
      <c r="A89" s="36"/>
      <c r="B89" s="37"/>
      <c r="C89" s="30" t="s">
        <v>25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Město Kolín, Karlovo nám. 78, Kolín I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31</v>
      </c>
      <c r="AJ89" s="36"/>
      <c r="AK89" s="36"/>
      <c r="AL89" s="36"/>
      <c r="AM89" s="68" t="str">
        <f>IF(E17="","",E17)</f>
        <v>AZ PROJECT spol. s r.o., Plynárenská 830, Kolín IV</v>
      </c>
      <c r="AN89" s="4"/>
      <c r="AO89" s="4"/>
      <c r="AP89" s="4"/>
      <c r="AQ89" s="36"/>
      <c r="AR89" s="37"/>
      <c r="AS89" s="69" t="s">
        <v>57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2"/>
      <c r="BG89" s="36"/>
    </row>
    <row r="90" spans="1:59" s="2" customFormat="1" ht="25.65" customHeight="1">
      <c r="A90" s="36"/>
      <c r="B90" s="37"/>
      <c r="C90" s="30" t="s">
        <v>29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35</v>
      </c>
      <c r="AJ90" s="36"/>
      <c r="AK90" s="36"/>
      <c r="AL90" s="36"/>
      <c r="AM90" s="68" t="str">
        <f>IF(E20="","",E20)</f>
        <v>AZ PROJECT spol. s r.o., Plynárenská 830, Kolín IV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6"/>
      <c r="BG90" s="36"/>
    </row>
    <row r="91" spans="1:59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6"/>
      <c r="BG91" s="36"/>
    </row>
    <row r="92" spans="1:59" s="2" customFormat="1" ht="29.25" customHeight="1">
      <c r="A92" s="36"/>
      <c r="B92" s="37"/>
      <c r="C92" s="77" t="s">
        <v>58</v>
      </c>
      <c r="D92" s="78"/>
      <c r="E92" s="78"/>
      <c r="F92" s="78"/>
      <c r="G92" s="78"/>
      <c r="H92" s="79"/>
      <c r="I92" s="80" t="s">
        <v>59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60</v>
      </c>
      <c r="AH92" s="78"/>
      <c r="AI92" s="78"/>
      <c r="AJ92" s="78"/>
      <c r="AK92" s="78"/>
      <c r="AL92" s="78"/>
      <c r="AM92" s="78"/>
      <c r="AN92" s="80" t="s">
        <v>61</v>
      </c>
      <c r="AO92" s="78"/>
      <c r="AP92" s="82"/>
      <c r="AQ92" s="83" t="s">
        <v>62</v>
      </c>
      <c r="AR92" s="37"/>
      <c r="AS92" s="84" t="s">
        <v>63</v>
      </c>
      <c r="AT92" s="85" t="s">
        <v>64</v>
      </c>
      <c r="AU92" s="85" t="s">
        <v>65</v>
      </c>
      <c r="AV92" s="85" t="s">
        <v>66</v>
      </c>
      <c r="AW92" s="85" t="s">
        <v>67</v>
      </c>
      <c r="AX92" s="85" t="s">
        <v>68</v>
      </c>
      <c r="AY92" s="85" t="s">
        <v>69</v>
      </c>
      <c r="AZ92" s="85" t="s">
        <v>70</v>
      </c>
      <c r="BA92" s="85" t="s">
        <v>71</v>
      </c>
      <c r="BB92" s="85" t="s">
        <v>72</v>
      </c>
      <c r="BC92" s="85" t="s">
        <v>73</v>
      </c>
      <c r="BD92" s="85" t="s">
        <v>74</v>
      </c>
      <c r="BE92" s="85" t="s">
        <v>75</v>
      </c>
      <c r="BF92" s="86" t="s">
        <v>76</v>
      </c>
      <c r="BG92" s="36"/>
    </row>
    <row r="93" spans="1:59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9"/>
      <c r="BG93" s="36"/>
    </row>
    <row r="94" spans="1:90" s="6" customFormat="1" ht="32.4" customHeight="1">
      <c r="A94" s="6"/>
      <c r="B94" s="90"/>
      <c r="C94" s="91" t="s">
        <v>77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SUM(AG94,AV94)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ROUND(AT95,2)</f>
        <v>0</v>
      </c>
      <c r="AU94" s="98">
        <f>ROUND(AU95,2)</f>
        <v>0</v>
      </c>
      <c r="AV94" s="98">
        <f>ROUND(SUM(AX94:AY94),2)</f>
        <v>0</v>
      </c>
      <c r="AW94" s="99">
        <f>ROUND(AW95,5)</f>
        <v>0</v>
      </c>
      <c r="AX94" s="98">
        <f>ROUND(BB94*L29,2)</f>
        <v>0</v>
      </c>
      <c r="AY94" s="98">
        <f>ROUND(BC94*L30,2)</f>
        <v>0</v>
      </c>
      <c r="AZ94" s="98">
        <f>ROUND(BD94*L29,2)</f>
        <v>0</v>
      </c>
      <c r="BA94" s="98">
        <f>ROUND(BE94*L30,2)</f>
        <v>0</v>
      </c>
      <c r="BB94" s="98">
        <f>ROUND(BB95,2)</f>
        <v>0</v>
      </c>
      <c r="BC94" s="98">
        <f>ROUND(BC95,2)</f>
        <v>0</v>
      </c>
      <c r="BD94" s="98">
        <f>ROUND(BD95,2)</f>
        <v>0</v>
      </c>
      <c r="BE94" s="98">
        <f>ROUND(BE95,2)</f>
        <v>0</v>
      </c>
      <c r="BF94" s="100">
        <f>ROUND(BF95,2)</f>
        <v>0</v>
      </c>
      <c r="BG94" s="6"/>
      <c r="BS94" s="101" t="s">
        <v>78</v>
      </c>
      <c r="BT94" s="101" t="s">
        <v>79</v>
      </c>
      <c r="BU94" s="102" t="s">
        <v>80</v>
      </c>
      <c r="BV94" s="101" t="s">
        <v>81</v>
      </c>
      <c r="BW94" s="101" t="s">
        <v>5</v>
      </c>
      <c r="BX94" s="101" t="s">
        <v>82</v>
      </c>
      <c r="CL94" s="101" t="s">
        <v>1</v>
      </c>
    </row>
    <row r="95" spans="1:91" s="7" customFormat="1" ht="16.5" customHeight="1">
      <c r="A95" s="7"/>
      <c r="B95" s="103"/>
      <c r="C95" s="104"/>
      <c r="D95" s="105" t="s">
        <v>15</v>
      </c>
      <c r="E95" s="105"/>
      <c r="F95" s="105"/>
      <c r="G95" s="105"/>
      <c r="H95" s="105"/>
      <c r="I95" s="106"/>
      <c r="J95" s="105" t="s">
        <v>18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ROUND(AG96,2)</f>
        <v>0</v>
      </c>
      <c r="AH95" s="106"/>
      <c r="AI95" s="106"/>
      <c r="AJ95" s="106"/>
      <c r="AK95" s="106"/>
      <c r="AL95" s="106"/>
      <c r="AM95" s="106"/>
      <c r="AN95" s="108">
        <f>SUM(AG95,AV95)</f>
        <v>0</v>
      </c>
      <c r="AO95" s="106"/>
      <c r="AP95" s="106"/>
      <c r="AQ95" s="109" t="s">
        <v>83</v>
      </c>
      <c r="AR95" s="103"/>
      <c r="AS95" s="110">
        <f>ROUND(AS96,2)</f>
        <v>0</v>
      </c>
      <c r="AT95" s="111">
        <f>ROUND(AT96,2)</f>
        <v>0</v>
      </c>
      <c r="AU95" s="112">
        <f>ROUND(AU96,2)</f>
        <v>0</v>
      </c>
      <c r="AV95" s="112">
        <f>ROUND(SUM(AX95:AY95),2)</f>
        <v>0</v>
      </c>
      <c r="AW95" s="113">
        <f>ROUND(AW96,5)</f>
        <v>0</v>
      </c>
      <c r="AX95" s="112">
        <f>ROUND(BB95*L29,2)</f>
        <v>0</v>
      </c>
      <c r="AY95" s="112">
        <f>ROUND(BC95*L30,2)</f>
        <v>0</v>
      </c>
      <c r="AZ95" s="112">
        <f>ROUND(BD95*L29,2)</f>
        <v>0</v>
      </c>
      <c r="BA95" s="112">
        <f>ROUND(BE95*L30,2)</f>
        <v>0</v>
      </c>
      <c r="BB95" s="112">
        <f>ROUND(BB96,2)</f>
        <v>0</v>
      </c>
      <c r="BC95" s="112">
        <f>ROUND(BC96,2)</f>
        <v>0</v>
      </c>
      <c r="BD95" s="112">
        <f>ROUND(BD96,2)</f>
        <v>0</v>
      </c>
      <c r="BE95" s="112">
        <f>ROUND(BE96,2)</f>
        <v>0</v>
      </c>
      <c r="BF95" s="114">
        <f>ROUND(BF96,2)</f>
        <v>0</v>
      </c>
      <c r="BG95" s="7"/>
      <c r="BS95" s="115" t="s">
        <v>78</v>
      </c>
      <c r="BT95" s="115" t="s">
        <v>84</v>
      </c>
      <c r="BU95" s="115" t="s">
        <v>80</v>
      </c>
      <c r="BV95" s="115" t="s">
        <v>81</v>
      </c>
      <c r="BW95" s="115" t="s">
        <v>85</v>
      </c>
      <c r="BX95" s="115" t="s">
        <v>5</v>
      </c>
      <c r="CL95" s="115" t="s">
        <v>1</v>
      </c>
      <c r="CM95" s="115" t="s">
        <v>86</v>
      </c>
    </row>
    <row r="96" spans="1:90" s="4" customFormat="1" ht="16.5" customHeight="1">
      <c r="A96" s="116" t="s">
        <v>87</v>
      </c>
      <c r="B96" s="62"/>
      <c r="C96" s="10"/>
      <c r="D96" s="10"/>
      <c r="E96" s="117" t="s">
        <v>15</v>
      </c>
      <c r="F96" s="117"/>
      <c r="G96" s="117"/>
      <c r="H96" s="117"/>
      <c r="I96" s="117"/>
      <c r="J96" s="10"/>
      <c r="K96" s="117" t="s">
        <v>18</v>
      </c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8">
        <f>'23033 - OPRAVA NARUŠENÍ O...'!K34</f>
        <v>0</v>
      </c>
      <c r="AH96" s="10"/>
      <c r="AI96" s="10"/>
      <c r="AJ96" s="10"/>
      <c r="AK96" s="10"/>
      <c r="AL96" s="10"/>
      <c r="AM96" s="10"/>
      <c r="AN96" s="118">
        <f>SUM(AG96,AV96)</f>
        <v>0</v>
      </c>
      <c r="AO96" s="10"/>
      <c r="AP96" s="10"/>
      <c r="AQ96" s="119" t="s">
        <v>88</v>
      </c>
      <c r="AR96" s="62"/>
      <c r="AS96" s="120">
        <f>'23033 - OPRAVA NARUŠENÍ O...'!K32</f>
        <v>0</v>
      </c>
      <c r="AT96" s="121">
        <f>'23033 - OPRAVA NARUŠENÍ O...'!K33</f>
        <v>0</v>
      </c>
      <c r="AU96" s="121">
        <v>0</v>
      </c>
      <c r="AV96" s="121">
        <f>ROUND(SUM(AX96:AY96),2)</f>
        <v>0</v>
      </c>
      <c r="AW96" s="122">
        <f>'23033 - OPRAVA NARUŠENÍ O...'!T138</f>
        <v>0</v>
      </c>
      <c r="AX96" s="121">
        <f>'23033 - OPRAVA NARUŠENÍ O...'!K37</f>
        <v>0</v>
      </c>
      <c r="AY96" s="121">
        <f>'23033 - OPRAVA NARUŠENÍ O...'!K38</f>
        <v>0</v>
      </c>
      <c r="AZ96" s="121">
        <f>'23033 - OPRAVA NARUŠENÍ O...'!K39</f>
        <v>0</v>
      </c>
      <c r="BA96" s="121">
        <f>'23033 - OPRAVA NARUŠENÍ O...'!K40</f>
        <v>0</v>
      </c>
      <c r="BB96" s="121">
        <f>'23033 - OPRAVA NARUŠENÍ O...'!F37</f>
        <v>0</v>
      </c>
      <c r="BC96" s="121">
        <f>'23033 - OPRAVA NARUŠENÍ O...'!F38</f>
        <v>0</v>
      </c>
      <c r="BD96" s="121">
        <f>'23033 - OPRAVA NARUŠENÍ O...'!F39</f>
        <v>0</v>
      </c>
      <c r="BE96" s="121">
        <f>'23033 - OPRAVA NARUŠENÍ O...'!F40</f>
        <v>0</v>
      </c>
      <c r="BF96" s="123">
        <f>'23033 - OPRAVA NARUŠENÍ O...'!F41</f>
        <v>0</v>
      </c>
      <c r="BG96" s="4"/>
      <c r="BT96" s="25" t="s">
        <v>86</v>
      </c>
      <c r="BV96" s="25" t="s">
        <v>81</v>
      </c>
      <c r="BW96" s="25" t="s">
        <v>89</v>
      </c>
      <c r="BX96" s="25" t="s">
        <v>85</v>
      </c>
      <c r="CL96" s="25" t="s">
        <v>1</v>
      </c>
    </row>
    <row r="97" spans="1:59" s="2" customFormat="1" ht="30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</row>
    <row r="98" spans="1:59" s="2" customFormat="1" ht="6.95" customHeight="1">
      <c r="A98" s="36"/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37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</row>
  </sheetData>
  <mergeCells count="46"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G94:AM94"/>
    <mergeCell ref="AN94:AP94"/>
    <mergeCell ref="AR2:BG2"/>
  </mergeCells>
  <hyperlinks>
    <hyperlink ref="A96" location="'23033 - OPRAVA NARUŠENÍ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6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86</v>
      </c>
    </row>
    <row r="4" spans="2:46" s="1" customFormat="1" ht="24.95" customHeight="1">
      <c r="B4" s="20"/>
      <c r="D4" s="21" t="s">
        <v>90</v>
      </c>
      <c r="M4" s="20"/>
      <c r="N4" s="124" t="s">
        <v>11</v>
      </c>
      <c r="AT4" s="17" t="s">
        <v>3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30" t="s">
        <v>17</v>
      </c>
      <c r="M6" s="20"/>
    </row>
    <row r="7" spans="2:13" s="1" customFormat="1" ht="16.5" customHeight="1">
      <c r="B7" s="20"/>
      <c r="E7" s="125" t="str">
        <f>'Rekapitulace stavby'!K6</f>
        <v>OPRAVA NARUŠENÍ OPĚRNÉ ZDI</v>
      </c>
      <c r="F7" s="30"/>
      <c r="G7" s="30"/>
      <c r="H7" s="30"/>
      <c r="M7" s="20"/>
    </row>
    <row r="8" spans="2:13" s="1" customFormat="1" ht="12" customHeight="1">
      <c r="B8" s="20"/>
      <c r="D8" s="30" t="s">
        <v>91</v>
      </c>
      <c r="M8" s="20"/>
    </row>
    <row r="9" spans="1:31" s="2" customFormat="1" ht="16.5" customHeight="1">
      <c r="A9" s="36"/>
      <c r="B9" s="37"/>
      <c r="C9" s="36"/>
      <c r="D9" s="36"/>
      <c r="E9" s="125" t="s">
        <v>92</v>
      </c>
      <c r="F9" s="36"/>
      <c r="G9" s="36"/>
      <c r="H9" s="36"/>
      <c r="I9" s="36"/>
      <c r="J9" s="36"/>
      <c r="K9" s="36"/>
      <c r="L9" s="36"/>
      <c r="M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37"/>
      <c r="C10" s="36"/>
      <c r="D10" s="30" t="s">
        <v>93</v>
      </c>
      <c r="E10" s="36"/>
      <c r="F10" s="36"/>
      <c r="G10" s="36"/>
      <c r="H10" s="36"/>
      <c r="I10" s="36"/>
      <c r="J10" s="36"/>
      <c r="K10" s="36"/>
      <c r="L10" s="36"/>
      <c r="M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37"/>
      <c r="C11" s="36"/>
      <c r="D11" s="36"/>
      <c r="E11" s="65" t="s">
        <v>92</v>
      </c>
      <c r="F11" s="36"/>
      <c r="G11" s="36"/>
      <c r="H11" s="36"/>
      <c r="I11" s="36"/>
      <c r="J11" s="36"/>
      <c r="K11" s="36"/>
      <c r="L11" s="36"/>
      <c r="M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37"/>
      <c r="C13" s="36"/>
      <c r="D13" s="30" t="s">
        <v>19</v>
      </c>
      <c r="E13" s="36"/>
      <c r="F13" s="25" t="s">
        <v>1</v>
      </c>
      <c r="G13" s="36"/>
      <c r="H13" s="36"/>
      <c r="I13" s="30" t="s">
        <v>20</v>
      </c>
      <c r="J13" s="25" t="s">
        <v>1</v>
      </c>
      <c r="K13" s="36"/>
      <c r="L13" s="36"/>
      <c r="M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21</v>
      </c>
      <c r="E14" s="36"/>
      <c r="F14" s="25" t="s">
        <v>22</v>
      </c>
      <c r="G14" s="36"/>
      <c r="H14" s="36"/>
      <c r="I14" s="30" t="s">
        <v>23</v>
      </c>
      <c r="J14" s="67" t="str">
        <f>'Rekapitulace stavby'!AN8</f>
        <v>27. 6. 2023</v>
      </c>
      <c r="K14" s="36"/>
      <c r="L14" s="36"/>
      <c r="M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37"/>
      <c r="C16" s="36"/>
      <c r="D16" s="30" t="s">
        <v>25</v>
      </c>
      <c r="E16" s="36"/>
      <c r="F16" s="36"/>
      <c r="G16" s="36"/>
      <c r="H16" s="36"/>
      <c r="I16" s="30" t="s">
        <v>26</v>
      </c>
      <c r="J16" s="25" t="s">
        <v>1</v>
      </c>
      <c r="K16" s="36"/>
      <c r="L16" s="36"/>
      <c r="M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37"/>
      <c r="C17" s="36"/>
      <c r="D17" s="36"/>
      <c r="E17" s="25" t="s">
        <v>27</v>
      </c>
      <c r="F17" s="36"/>
      <c r="G17" s="36"/>
      <c r="H17" s="36"/>
      <c r="I17" s="30" t="s">
        <v>28</v>
      </c>
      <c r="J17" s="25" t="s">
        <v>1</v>
      </c>
      <c r="K17" s="36"/>
      <c r="L17" s="36"/>
      <c r="M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37"/>
      <c r="C19" s="36"/>
      <c r="D19" s="30" t="s">
        <v>29</v>
      </c>
      <c r="E19" s="36"/>
      <c r="F19" s="36"/>
      <c r="G19" s="36"/>
      <c r="H19" s="36"/>
      <c r="I19" s="30" t="s">
        <v>26</v>
      </c>
      <c r="J19" s="31" t="str">
        <f>'Rekapitulace stavby'!AN13</f>
        <v>Vyplň údaj</v>
      </c>
      <c r="K19" s="36"/>
      <c r="L19" s="36"/>
      <c r="M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37"/>
      <c r="C20" s="36"/>
      <c r="D20" s="36"/>
      <c r="E20" s="31" t="str">
        <f>'Rekapitulace stavby'!E14</f>
        <v>Vyplň údaj</v>
      </c>
      <c r="F20" s="25"/>
      <c r="G20" s="25"/>
      <c r="H20" s="25"/>
      <c r="I20" s="30" t="s">
        <v>28</v>
      </c>
      <c r="J20" s="31" t="str">
        <f>'Rekapitulace stavby'!AN14</f>
        <v>Vyplň údaj</v>
      </c>
      <c r="K20" s="36"/>
      <c r="L20" s="36"/>
      <c r="M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37"/>
      <c r="C22" s="36"/>
      <c r="D22" s="30" t="s">
        <v>31</v>
      </c>
      <c r="E22" s="36"/>
      <c r="F22" s="36"/>
      <c r="G22" s="36"/>
      <c r="H22" s="36"/>
      <c r="I22" s="30" t="s">
        <v>26</v>
      </c>
      <c r="J22" s="25" t="s">
        <v>32</v>
      </c>
      <c r="K22" s="36"/>
      <c r="L22" s="36"/>
      <c r="M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37"/>
      <c r="C23" s="36"/>
      <c r="D23" s="36"/>
      <c r="E23" s="25" t="s">
        <v>33</v>
      </c>
      <c r="F23" s="36"/>
      <c r="G23" s="36"/>
      <c r="H23" s="36"/>
      <c r="I23" s="30" t="s">
        <v>28</v>
      </c>
      <c r="J23" s="25" t="s">
        <v>34</v>
      </c>
      <c r="K23" s="36"/>
      <c r="L23" s="36"/>
      <c r="M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37"/>
      <c r="C25" s="36"/>
      <c r="D25" s="30" t="s">
        <v>35</v>
      </c>
      <c r="E25" s="36"/>
      <c r="F25" s="36"/>
      <c r="G25" s="36"/>
      <c r="H25" s="36"/>
      <c r="I25" s="30" t="s">
        <v>26</v>
      </c>
      <c r="J25" s="25" t="s">
        <v>32</v>
      </c>
      <c r="K25" s="36"/>
      <c r="L25" s="36"/>
      <c r="M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37"/>
      <c r="C26" s="36"/>
      <c r="D26" s="36"/>
      <c r="E26" s="25" t="s">
        <v>33</v>
      </c>
      <c r="F26" s="36"/>
      <c r="G26" s="36"/>
      <c r="H26" s="36"/>
      <c r="I26" s="30" t="s">
        <v>28</v>
      </c>
      <c r="J26" s="25" t="s">
        <v>34</v>
      </c>
      <c r="K26" s="36"/>
      <c r="L26" s="36"/>
      <c r="M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37"/>
      <c r="C28" s="36"/>
      <c r="D28" s="30" t="s">
        <v>36</v>
      </c>
      <c r="E28" s="36"/>
      <c r="F28" s="36"/>
      <c r="G28" s="36"/>
      <c r="H28" s="36"/>
      <c r="I28" s="36"/>
      <c r="J28" s="36"/>
      <c r="K28" s="36"/>
      <c r="L28" s="36"/>
      <c r="M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6"/>
      <c r="B29" s="127"/>
      <c r="C29" s="126"/>
      <c r="D29" s="126"/>
      <c r="E29" s="34" t="s">
        <v>1</v>
      </c>
      <c r="F29" s="34"/>
      <c r="G29" s="34"/>
      <c r="H29" s="34"/>
      <c r="I29" s="126"/>
      <c r="J29" s="126"/>
      <c r="K29" s="126"/>
      <c r="L29" s="126"/>
      <c r="M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88"/>
      <c r="M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2">
      <c r="A32" s="36"/>
      <c r="B32" s="37"/>
      <c r="C32" s="36"/>
      <c r="D32" s="36"/>
      <c r="E32" s="30" t="s">
        <v>94</v>
      </c>
      <c r="F32" s="36"/>
      <c r="G32" s="36"/>
      <c r="H32" s="36"/>
      <c r="I32" s="36"/>
      <c r="J32" s="36"/>
      <c r="K32" s="129">
        <f>I98</f>
        <v>0</v>
      </c>
      <c r="L32" s="36"/>
      <c r="M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2">
      <c r="A33" s="36"/>
      <c r="B33" s="37"/>
      <c r="C33" s="36"/>
      <c r="D33" s="36"/>
      <c r="E33" s="30" t="s">
        <v>95</v>
      </c>
      <c r="F33" s="36"/>
      <c r="G33" s="36"/>
      <c r="H33" s="36"/>
      <c r="I33" s="36"/>
      <c r="J33" s="36"/>
      <c r="K33" s="129">
        <f>J98</f>
        <v>0</v>
      </c>
      <c r="L33" s="36"/>
      <c r="M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4" customHeight="1">
      <c r="A34" s="36"/>
      <c r="B34" s="37"/>
      <c r="C34" s="36"/>
      <c r="D34" s="130" t="s">
        <v>37</v>
      </c>
      <c r="E34" s="36"/>
      <c r="F34" s="36"/>
      <c r="G34" s="36"/>
      <c r="H34" s="36"/>
      <c r="I34" s="36"/>
      <c r="J34" s="36"/>
      <c r="K34" s="94">
        <f>ROUND(K138,2)</f>
        <v>0</v>
      </c>
      <c r="L34" s="36"/>
      <c r="M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37"/>
      <c r="C35" s="36"/>
      <c r="D35" s="88"/>
      <c r="E35" s="88"/>
      <c r="F35" s="88"/>
      <c r="G35" s="88"/>
      <c r="H35" s="88"/>
      <c r="I35" s="88"/>
      <c r="J35" s="88"/>
      <c r="K35" s="88"/>
      <c r="L35" s="88"/>
      <c r="M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37"/>
      <c r="C36" s="36"/>
      <c r="D36" s="36"/>
      <c r="E36" s="36"/>
      <c r="F36" s="41" t="s">
        <v>39</v>
      </c>
      <c r="G36" s="36"/>
      <c r="H36" s="36"/>
      <c r="I36" s="41" t="s">
        <v>38</v>
      </c>
      <c r="J36" s="36"/>
      <c r="K36" s="41" t="s">
        <v>40</v>
      </c>
      <c r="L36" s="36"/>
      <c r="M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37"/>
      <c r="C37" s="36"/>
      <c r="D37" s="131" t="s">
        <v>41</v>
      </c>
      <c r="E37" s="30" t="s">
        <v>42</v>
      </c>
      <c r="F37" s="129">
        <f>ROUND((SUM(BE138:BE254)),2)</f>
        <v>0</v>
      </c>
      <c r="G37" s="36"/>
      <c r="H37" s="36"/>
      <c r="I37" s="132">
        <v>0.21</v>
      </c>
      <c r="J37" s="36"/>
      <c r="K37" s="129">
        <f>ROUND(((SUM(BE138:BE254))*I37),2)</f>
        <v>0</v>
      </c>
      <c r="L37" s="36"/>
      <c r="M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37"/>
      <c r="C38" s="36"/>
      <c r="D38" s="36"/>
      <c r="E38" s="30" t="s">
        <v>43</v>
      </c>
      <c r="F38" s="129">
        <f>ROUND((SUM(BF138:BF254)),2)</f>
        <v>0</v>
      </c>
      <c r="G38" s="36"/>
      <c r="H38" s="36"/>
      <c r="I38" s="132">
        <v>0.15</v>
      </c>
      <c r="J38" s="36"/>
      <c r="K38" s="129">
        <f>ROUND(((SUM(BF138:BF254))*I38),2)</f>
        <v>0</v>
      </c>
      <c r="L38" s="36"/>
      <c r="M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37"/>
      <c r="C39" s="36"/>
      <c r="D39" s="36"/>
      <c r="E39" s="30" t="s">
        <v>44</v>
      </c>
      <c r="F39" s="129">
        <f>ROUND((SUM(BG138:BG254)),2)</f>
        <v>0</v>
      </c>
      <c r="G39" s="36"/>
      <c r="H39" s="36"/>
      <c r="I39" s="132">
        <v>0.21</v>
      </c>
      <c r="J39" s="36"/>
      <c r="K39" s="129">
        <f>0</f>
        <v>0</v>
      </c>
      <c r="L39" s="36"/>
      <c r="M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37"/>
      <c r="C40" s="36"/>
      <c r="D40" s="36"/>
      <c r="E40" s="30" t="s">
        <v>45</v>
      </c>
      <c r="F40" s="129">
        <f>ROUND((SUM(BH138:BH254)),2)</f>
        <v>0</v>
      </c>
      <c r="G40" s="36"/>
      <c r="H40" s="36"/>
      <c r="I40" s="132">
        <v>0.15</v>
      </c>
      <c r="J40" s="36"/>
      <c r="K40" s="129">
        <f>0</f>
        <v>0</v>
      </c>
      <c r="L40" s="36"/>
      <c r="M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" customHeight="1" hidden="1">
      <c r="A41" s="36"/>
      <c r="B41" s="37"/>
      <c r="C41" s="36"/>
      <c r="D41" s="36"/>
      <c r="E41" s="30" t="s">
        <v>46</v>
      </c>
      <c r="F41" s="129">
        <f>ROUND((SUM(BI138:BI254)),2)</f>
        <v>0</v>
      </c>
      <c r="G41" s="36"/>
      <c r="H41" s="36"/>
      <c r="I41" s="132">
        <v>0</v>
      </c>
      <c r="J41" s="36"/>
      <c r="K41" s="129">
        <f>0</f>
        <v>0</v>
      </c>
      <c r="L41" s="36"/>
      <c r="M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4" customHeight="1">
      <c r="A43" s="36"/>
      <c r="B43" s="37"/>
      <c r="C43" s="133"/>
      <c r="D43" s="134" t="s">
        <v>47</v>
      </c>
      <c r="E43" s="79"/>
      <c r="F43" s="79"/>
      <c r="G43" s="135" t="s">
        <v>48</v>
      </c>
      <c r="H43" s="136" t="s">
        <v>49</v>
      </c>
      <c r="I43" s="79"/>
      <c r="J43" s="79"/>
      <c r="K43" s="137">
        <f>SUM(K34:K41)</f>
        <v>0</v>
      </c>
      <c r="L43" s="138"/>
      <c r="M43" s="5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5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5"/>
      <c r="M50" s="5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6"/>
      <c r="B61" s="37"/>
      <c r="C61" s="36"/>
      <c r="D61" s="56" t="s">
        <v>52</v>
      </c>
      <c r="E61" s="39"/>
      <c r="F61" s="139" t="s">
        <v>53</v>
      </c>
      <c r="G61" s="56" t="s">
        <v>52</v>
      </c>
      <c r="H61" s="39"/>
      <c r="I61" s="39"/>
      <c r="J61" s="140" t="s">
        <v>53</v>
      </c>
      <c r="K61" s="39"/>
      <c r="L61" s="39"/>
      <c r="M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7"/>
      <c r="M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6"/>
      <c r="B76" s="37"/>
      <c r="C76" s="36"/>
      <c r="D76" s="56" t="s">
        <v>52</v>
      </c>
      <c r="E76" s="39"/>
      <c r="F76" s="139" t="s">
        <v>53</v>
      </c>
      <c r="G76" s="56" t="s">
        <v>52</v>
      </c>
      <c r="H76" s="39"/>
      <c r="I76" s="39"/>
      <c r="J76" s="140" t="s">
        <v>53</v>
      </c>
      <c r="K76" s="39"/>
      <c r="L76" s="39"/>
      <c r="M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6"/>
      <c r="E82" s="36"/>
      <c r="F82" s="36"/>
      <c r="G82" s="36"/>
      <c r="H82" s="36"/>
      <c r="I82" s="36"/>
      <c r="J82" s="36"/>
      <c r="K82" s="36"/>
      <c r="L82" s="36"/>
      <c r="M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6"/>
      <c r="E84" s="36"/>
      <c r="F84" s="36"/>
      <c r="G84" s="36"/>
      <c r="H84" s="36"/>
      <c r="I84" s="36"/>
      <c r="J84" s="36"/>
      <c r="K84" s="36"/>
      <c r="L84" s="36"/>
      <c r="M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5" t="str">
        <f>E7</f>
        <v>OPRAVA NARUŠENÍ OPĚRNÉ ZDI</v>
      </c>
      <c r="F85" s="30"/>
      <c r="G85" s="30"/>
      <c r="H85" s="30"/>
      <c r="I85" s="36"/>
      <c r="J85" s="36"/>
      <c r="K85" s="36"/>
      <c r="L85" s="36"/>
      <c r="M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3" s="1" customFormat="1" ht="12" customHeight="1">
      <c r="B86" s="20"/>
      <c r="C86" s="30" t="s">
        <v>91</v>
      </c>
      <c r="M86" s="20"/>
    </row>
    <row r="87" spans="1:31" s="2" customFormat="1" ht="16.5" customHeight="1">
      <c r="A87" s="36"/>
      <c r="B87" s="37"/>
      <c r="C87" s="36"/>
      <c r="D87" s="36"/>
      <c r="E87" s="125" t="s">
        <v>92</v>
      </c>
      <c r="F87" s="36"/>
      <c r="G87" s="36"/>
      <c r="H87" s="36"/>
      <c r="I87" s="36"/>
      <c r="J87" s="36"/>
      <c r="K87" s="36"/>
      <c r="L87" s="36"/>
      <c r="M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93</v>
      </c>
      <c r="D88" s="36"/>
      <c r="E88" s="36"/>
      <c r="F88" s="36"/>
      <c r="G88" s="36"/>
      <c r="H88" s="36"/>
      <c r="I88" s="36"/>
      <c r="J88" s="36"/>
      <c r="K88" s="36"/>
      <c r="L88" s="36"/>
      <c r="M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6"/>
      <c r="D89" s="36"/>
      <c r="E89" s="65" t="str">
        <f>E11</f>
        <v>23033 - OPRAVA NARUŠENÍ OPĚRNÉ ZDI</v>
      </c>
      <c r="F89" s="36"/>
      <c r="G89" s="36"/>
      <c r="H89" s="36"/>
      <c r="I89" s="36"/>
      <c r="J89" s="36"/>
      <c r="K89" s="36"/>
      <c r="L89" s="36"/>
      <c r="M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21</v>
      </c>
      <c r="D91" s="36"/>
      <c r="E91" s="36"/>
      <c r="F91" s="25" t="str">
        <f>F14</f>
        <v>Kolín V, Tovární 45</v>
      </c>
      <c r="G91" s="36"/>
      <c r="H91" s="36"/>
      <c r="I91" s="30" t="s">
        <v>23</v>
      </c>
      <c r="J91" s="67" t="str">
        <f>IF(J14="","",J14)</f>
        <v>27. 6. 2023</v>
      </c>
      <c r="K91" s="36"/>
      <c r="L91" s="36"/>
      <c r="M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05" customHeight="1">
      <c r="A93" s="36"/>
      <c r="B93" s="37"/>
      <c r="C93" s="30" t="s">
        <v>25</v>
      </c>
      <c r="D93" s="36"/>
      <c r="E93" s="36"/>
      <c r="F93" s="25" t="str">
        <f>E17</f>
        <v>Město Kolín, Karlovo nám. 78, Kolín I</v>
      </c>
      <c r="G93" s="36"/>
      <c r="H93" s="36"/>
      <c r="I93" s="30" t="s">
        <v>31</v>
      </c>
      <c r="J93" s="34" t="str">
        <f>E23</f>
        <v>AZ PROJECT spol. s r.o., Plynárenská 830, Kolín IV</v>
      </c>
      <c r="K93" s="36"/>
      <c r="L93" s="36"/>
      <c r="M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40.05" customHeight="1">
      <c r="A94" s="36"/>
      <c r="B94" s="37"/>
      <c r="C94" s="30" t="s">
        <v>29</v>
      </c>
      <c r="D94" s="36"/>
      <c r="E94" s="36"/>
      <c r="F94" s="25" t="str">
        <f>IF(E20="","",E20)</f>
        <v>Vyplň údaj</v>
      </c>
      <c r="G94" s="36"/>
      <c r="H94" s="36"/>
      <c r="I94" s="30" t="s">
        <v>35</v>
      </c>
      <c r="J94" s="34" t="str">
        <f>E26</f>
        <v>AZ PROJECT spol. s r.o., Plynárenská 830, Kolín IV</v>
      </c>
      <c r="K94" s="36"/>
      <c r="L94" s="36"/>
      <c r="M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41" t="s">
        <v>97</v>
      </c>
      <c r="D96" s="133"/>
      <c r="E96" s="133"/>
      <c r="F96" s="133"/>
      <c r="G96" s="133"/>
      <c r="H96" s="133"/>
      <c r="I96" s="142" t="s">
        <v>98</v>
      </c>
      <c r="J96" s="142" t="s">
        <v>99</v>
      </c>
      <c r="K96" s="142" t="s">
        <v>100</v>
      </c>
      <c r="L96" s="133"/>
      <c r="M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53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43" t="s">
        <v>101</v>
      </c>
      <c r="D98" s="36"/>
      <c r="E98" s="36"/>
      <c r="F98" s="36"/>
      <c r="G98" s="36"/>
      <c r="H98" s="36"/>
      <c r="I98" s="94">
        <f>Q138</f>
        <v>0</v>
      </c>
      <c r="J98" s="94">
        <f>R138</f>
        <v>0</v>
      </c>
      <c r="K98" s="94">
        <f>K138</f>
        <v>0</v>
      </c>
      <c r="L98" s="36"/>
      <c r="M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7" t="s">
        <v>102</v>
      </c>
    </row>
    <row r="99" spans="1:31" s="9" customFormat="1" ht="24.95" customHeight="1">
      <c r="A99" s="9"/>
      <c r="B99" s="144"/>
      <c r="C99" s="9"/>
      <c r="D99" s="145" t="s">
        <v>103</v>
      </c>
      <c r="E99" s="146"/>
      <c r="F99" s="146"/>
      <c r="G99" s="146"/>
      <c r="H99" s="146"/>
      <c r="I99" s="147">
        <f>Q139</f>
        <v>0</v>
      </c>
      <c r="J99" s="147">
        <f>R139</f>
        <v>0</v>
      </c>
      <c r="K99" s="147">
        <f>K139</f>
        <v>0</v>
      </c>
      <c r="L99" s="9"/>
      <c r="M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48"/>
      <c r="C100" s="10"/>
      <c r="D100" s="149" t="s">
        <v>104</v>
      </c>
      <c r="E100" s="150"/>
      <c r="F100" s="150"/>
      <c r="G100" s="150"/>
      <c r="H100" s="150"/>
      <c r="I100" s="151">
        <f>Q140</f>
        <v>0</v>
      </c>
      <c r="J100" s="151">
        <f>R140</f>
        <v>0</v>
      </c>
      <c r="K100" s="151">
        <f>K140</f>
        <v>0</v>
      </c>
      <c r="L100" s="10"/>
      <c r="M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8"/>
      <c r="C101" s="10"/>
      <c r="D101" s="149" t="s">
        <v>105</v>
      </c>
      <c r="E101" s="150"/>
      <c r="F101" s="150"/>
      <c r="G101" s="150"/>
      <c r="H101" s="150"/>
      <c r="I101" s="151">
        <f>Q149</f>
        <v>0</v>
      </c>
      <c r="J101" s="151">
        <f>R149</f>
        <v>0</v>
      </c>
      <c r="K101" s="151">
        <f>K149</f>
        <v>0</v>
      </c>
      <c r="L101" s="10"/>
      <c r="M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8"/>
      <c r="C102" s="10"/>
      <c r="D102" s="149" t="s">
        <v>106</v>
      </c>
      <c r="E102" s="150"/>
      <c r="F102" s="150"/>
      <c r="G102" s="150"/>
      <c r="H102" s="150"/>
      <c r="I102" s="151">
        <f>Q155</f>
        <v>0</v>
      </c>
      <c r="J102" s="151">
        <f>R155</f>
        <v>0</v>
      </c>
      <c r="K102" s="151">
        <f>K155</f>
        <v>0</v>
      </c>
      <c r="L102" s="10"/>
      <c r="M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8"/>
      <c r="C103" s="10"/>
      <c r="D103" s="149" t="s">
        <v>107</v>
      </c>
      <c r="E103" s="150"/>
      <c r="F103" s="150"/>
      <c r="G103" s="150"/>
      <c r="H103" s="150"/>
      <c r="I103" s="151">
        <f>Q166</f>
        <v>0</v>
      </c>
      <c r="J103" s="151">
        <f>R166</f>
        <v>0</v>
      </c>
      <c r="K103" s="151">
        <f>K166</f>
        <v>0</v>
      </c>
      <c r="L103" s="10"/>
      <c r="M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8"/>
      <c r="C104" s="10"/>
      <c r="D104" s="149" t="s">
        <v>108</v>
      </c>
      <c r="E104" s="150"/>
      <c r="F104" s="150"/>
      <c r="G104" s="150"/>
      <c r="H104" s="150"/>
      <c r="I104" s="151">
        <f>Q180</f>
        <v>0</v>
      </c>
      <c r="J104" s="151">
        <f>R180</f>
        <v>0</v>
      </c>
      <c r="K104" s="151">
        <f>K180</f>
        <v>0</v>
      </c>
      <c r="L104" s="10"/>
      <c r="M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8"/>
      <c r="C105" s="10"/>
      <c r="D105" s="149" t="s">
        <v>109</v>
      </c>
      <c r="E105" s="150"/>
      <c r="F105" s="150"/>
      <c r="G105" s="150"/>
      <c r="H105" s="150"/>
      <c r="I105" s="151">
        <f>Q191</f>
        <v>0</v>
      </c>
      <c r="J105" s="151">
        <f>R191</f>
        <v>0</v>
      </c>
      <c r="K105" s="151">
        <f>K191</f>
        <v>0</v>
      </c>
      <c r="L105" s="10"/>
      <c r="M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8"/>
      <c r="C106" s="10"/>
      <c r="D106" s="149" t="s">
        <v>110</v>
      </c>
      <c r="E106" s="150"/>
      <c r="F106" s="150"/>
      <c r="G106" s="150"/>
      <c r="H106" s="150"/>
      <c r="I106" s="151">
        <f>Q205</f>
        <v>0</v>
      </c>
      <c r="J106" s="151">
        <f>R205</f>
        <v>0</v>
      </c>
      <c r="K106" s="151">
        <f>K205</f>
        <v>0</v>
      </c>
      <c r="L106" s="10"/>
      <c r="M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8"/>
      <c r="C107" s="10"/>
      <c r="D107" s="149" t="s">
        <v>111</v>
      </c>
      <c r="E107" s="150"/>
      <c r="F107" s="150"/>
      <c r="G107" s="150"/>
      <c r="H107" s="150"/>
      <c r="I107" s="151">
        <f>Q210</f>
        <v>0</v>
      </c>
      <c r="J107" s="151">
        <f>R210</f>
        <v>0</v>
      </c>
      <c r="K107" s="151">
        <f>K210</f>
        <v>0</v>
      </c>
      <c r="L107" s="10"/>
      <c r="M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44"/>
      <c r="C108" s="9"/>
      <c r="D108" s="145" t="s">
        <v>112</v>
      </c>
      <c r="E108" s="146"/>
      <c r="F108" s="146"/>
      <c r="G108" s="146"/>
      <c r="H108" s="146"/>
      <c r="I108" s="147">
        <f>Q212</f>
        <v>0</v>
      </c>
      <c r="J108" s="147">
        <f>R212</f>
        <v>0</v>
      </c>
      <c r="K108" s="147">
        <f>K212</f>
        <v>0</v>
      </c>
      <c r="L108" s="9"/>
      <c r="M108" s="14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48"/>
      <c r="C109" s="10"/>
      <c r="D109" s="149" t="s">
        <v>113</v>
      </c>
      <c r="E109" s="150"/>
      <c r="F109" s="150"/>
      <c r="G109" s="150"/>
      <c r="H109" s="150"/>
      <c r="I109" s="151">
        <f>Q213</f>
        <v>0</v>
      </c>
      <c r="J109" s="151">
        <f>R213</f>
        <v>0</v>
      </c>
      <c r="K109" s="151">
        <f>K213</f>
        <v>0</v>
      </c>
      <c r="L109" s="10"/>
      <c r="M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48"/>
      <c r="C110" s="10"/>
      <c r="D110" s="149" t="s">
        <v>114</v>
      </c>
      <c r="E110" s="150"/>
      <c r="F110" s="150"/>
      <c r="G110" s="150"/>
      <c r="H110" s="150"/>
      <c r="I110" s="151">
        <f>Q229</f>
        <v>0</v>
      </c>
      <c r="J110" s="151">
        <f>R229</f>
        <v>0</v>
      </c>
      <c r="K110" s="151">
        <f>K229</f>
        <v>0</v>
      </c>
      <c r="L110" s="10"/>
      <c r="M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48"/>
      <c r="C111" s="10"/>
      <c r="D111" s="149" t="s">
        <v>115</v>
      </c>
      <c r="E111" s="150"/>
      <c r="F111" s="150"/>
      <c r="G111" s="150"/>
      <c r="H111" s="150"/>
      <c r="I111" s="151">
        <f>Q231</f>
        <v>0</v>
      </c>
      <c r="J111" s="151">
        <f>R231</f>
        <v>0</v>
      </c>
      <c r="K111" s="151">
        <f>K231</f>
        <v>0</v>
      </c>
      <c r="L111" s="10"/>
      <c r="M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48"/>
      <c r="C112" s="10"/>
      <c r="D112" s="149" t="s">
        <v>116</v>
      </c>
      <c r="E112" s="150"/>
      <c r="F112" s="150"/>
      <c r="G112" s="150"/>
      <c r="H112" s="150"/>
      <c r="I112" s="151">
        <f>Q237</f>
        <v>0</v>
      </c>
      <c r="J112" s="151">
        <f>R237</f>
        <v>0</v>
      </c>
      <c r="K112" s="151">
        <f>K237</f>
        <v>0</v>
      </c>
      <c r="L112" s="10"/>
      <c r="M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48"/>
      <c r="C113" s="10"/>
      <c r="D113" s="149" t="s">
        <v>117</v>
      </c>
      <c r="E113" s="150"/>
      <c r="F113" s="150"/>
      <c r="G113" s="150"/>
      <c r="H113" s="150"/>
      <c r="I113" s="151">
        <f>Q243</f>
        <v>0</v>
      </c>
      <c r="J113" s="151">
        <f>R243</f>
        <v>0</v>
      </c>
      <c r="K113" s="151">
        <f>K243</f>
        <v>0</v>
      </c>
      <c r="L113" s="10"/>
      <c r="M113" s="14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44"/>
      <c r="C114" s="9"/>
      <c r="D114" s="145" t="s">
        <v>118</v>
      </c>
      <c r="E114" s="146"/>
      <c r="F114" s="146"/>
      <c r="G114" s="146"/>
      <c r="H114" s="146"/>
      <c r="I114" s="147">
        <f>Q249</f>
        <v>0</v>
      </c>
      <c r="J114" s="147">
        <f>R249</f>
        <v>0</v>
      </c>
      <c r="K114" s="147">
        <f>K249</f>
        <v>0</v>
      </c>
      <c r="L114" s="9"/>
      <c r="M114" s="14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48"/>
      <c r="C115" s="10"/>
      <c r="D115" s="149" t="s">
        <v>119</v>
      </c>
      <c r="E115" s="150"/>
      <c r="F115" s="150"/>
      <c r="G115" s="150"/>
      <c r="H115" s="150"/>
      <c r="I115" s="151">
        <f>Q250</f>
        <v>0</v>
      </c>
      <c r="J115" s="151">
        <f>R250</f>
        <v>0</v>
      </c>
      <c r="K115" s="151">
        <f>K250</f>
        <v>0</v>
      </c>
      <c r="L115" s="10"/>
      <c r="M115" s="14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48"/>
      <c r="C116" s="10"/>
      <c r="D116" s="149" t="s">
        <v>120</v>
      </c>
      <c r="E116" s="150"/>
      <c r="F116" s="150"/>
      <c r="G116" s="150"/>
      <c r="H116" s="150"/>
      <c r="I116" s="151">
        <f>Q252</f>
        <v>0</v>
      </c>
      <c r="J116" s="151">
        <f>R252</f>
        <v>0</v>
      </c>
      <c r="K116" s="151">
        <f>K252</f>
        <v>0</v>
      </c>
      <c r="L116" s="10"/>
      <c r="M116" s="14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22" spans="1:31" s="2" customFormat="1" ht="6.95" customHeight="1">
      <c r="A122" s="36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24.95" customHeight="1">
      <c r="A123" s="36"/>
      <c r="B123" s="37"/>
      <c r="C123" s="21" t="s">
        <v>121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17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6.5" customHeight="1">
      <c r="A126" s="36"/>
      <c r="B126" s="37"/>
      <c r="C126" s="36"/>
      <c r="D126" s="36"/>
      <c r="E126" s="125" t="str">
        <f>E7</f>
        <v>OPRAVA NARUŠENÍ OPĚRNÉ ZDI</v>
      </c>
      <c r="F126" s="30"/>
      <c r="G126" s="30"/>
      <c r="H126" s="30"/>
      <c r="I126" s="36"/>
      <c r="J126" s="36"/>
      <c r="K126" s="36"/>
      <c r="L126" s="36"/>
      <c r="M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2:13" s="1" customFormat="1" ht="12" customHeight="1">
      <c r="B127" s="20"/>
      <c r="C127" s="30" t="s">
        <v>91</v>
      </c>
      <c r="M127" s="20"/>
    </row>
    <row r="128" spans="1:31" s="2" customFormat="1" ht="16.5" customHeight="1">
      <c r="A128" s="36"/>
      <c r="B128" s="37"/>
      <c r="C128" s="36"/>
      <c r="D128" s="36"/>
      <c r="E128" s="125" t="s">
        <v>92</v>
      </c>
      <c r="F128" s="36"/>
      <c r="G128" s="36"/>
      <c r="H128" s="36"/>
      <c r="I128" s="36"/>
      <c r="J128" s="36"/>
      <c r="K128" s="36"/>
      <c r="L128" s="36"/>
      <c r="M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2" customHeight="1">
      <c r="A129" s="36"/>
      <c r="B129" s="37"/>
      <c r="C129" s="30" t="s">
        <v>93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6.5" customHeight="1">
      <c r="A130" s="36"/>
      <c r="B130" s="37"/>
      <c r="C130" s="36"/>
      <c r="D130" s="36"/>
      <c r="E130" s="65" t="str">
        <f>E11</f>
        <v>23033 - OPRAVA NARUŠENÍ OPĚRNÉ ZDI</v>
      </c>
      <c r="F130" s="36"/>
      <c r="G130" s="36"/>
      <c r="H130" s="36"/>
      <c r="I130" s="36"/>
      <c r="J130" s="36"/>
      <c r="K130" s="36"/>
      <c r="L130" s="36"/>
      <c r="M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6.95" customHeight="1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2" customHeight="1">
      <c r="A132" s="36"/>
      <c r="B132" s="37"/>
      <c r="C132" s="30" t="s">
        <v>21</v>
      </c>
      <c r="D132" s="36"/>
      <c r="E132" s="36"/>
      <c r="F132" s="25" t="str">
        <f>F14</f>
        <v>Kolín V, Tovární 45</v>
      </c>
      <c r="G132" s="36"/>
      <c r="H132" s="36"/>
      <c r="I132" s="30" t="s">
        <v>23</v>
      </c>
      <c r="J132" s="67" t="str">
        <f>IF(J14="","",J14)</f>
        <v>27. 6. 2023</v>
      </c>
      <c r="K132" s="36"/>
      <c r="L132" s="36"/>
      <c r="M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6.95" customHeight="1">
      <c r="A133" s="36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40.05" customHeight="1">
      <c r="A134" s="36"/>
      <c r="B134" s="37"/>
      <c r="C134" s="30" t="s">
        <v>25</v>
      </c>
      <c r="D134" s="36"/>
      <c r="E134" s="36"/>
      <c r="F134" s="25" t="str">
        <f>E17</f>
        <v>Město Kolín, Karlovo nám. 78, Kolín I</v>
      </c>
      <c r="G134" s="36"/>
      <c r="H134" s="36"/>
      <c r="I134" s="30" t="s">
        <v>31</v>
      </c>
      <c r="J134" s="34" t="str">
        <f>E23</f>
        <v>AZ PROJECT spol. s r.o., Plynárenská 830, Kolín IV</v>
      </c>
      <c r="K134" s="36"/>
      <c r="L134" s="36"/>
      <c r="M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40.05" customHeight="1">
      <c r="A135" s="36"/>
      <c r="B135" s="37"/>
      <c r="C135" s="30" t="s">
        <v>29</v>
      </c>
      <c r="D135" s="36"/>
      <c r="E135" s="36"/>
      <c r="F135" s="25" t="str">
        <f>IF(E20="","",E20)</f>
        <v>Vyplň údaj</v>
      </c>
      <c r="G135" s="36"/>
      <c r="H135" s="36"/>
      <c r="I135" s="30" t="s">
        <v>35</v>
      </c>
      <c r="J135" s="34" t="str">
        <f>E26</f>
        <v>AZ PROJECT spol. s r.o., Plynárenská 830, Kolín IV</v>
      </c>
      <c r="K135" s="36"/>
      <c r="L135" s="36"/>
      <c r="M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0.3" customHeight="1">
      <c r="A136" s="36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11" customFormat="1" ht="29.25" customHeight="1">
      <c r="A137" s="152"/>
      <c r="B137" s="153"/>
      <c r="C137" s="154" t="s">
        <v>122</v>
      </c>
      <c r="D137" s="155" t="s">
        <v>62</v>
      </c>
      <c r="E137" s="155" t="s">
        <v>58</v>
      </c>
      <c r="F137" s="155" t="s">
        <v>59</v>
      </c>
      <c r="G137" s="155" t="s">
        <v>123</v>
      </c>
      <c r="H137" s="155" t="s">
        <v>124</v>
      </c>
      <c r="I137" s="155" t="s">
        <v>125</v>
      </c>
      <c r="J137" s="155" t="s">
        <v>126</v>
      </c>
      <c r="K137" s="155" t="s">
        <v>100</v>
      </c>
      <c r="L137" s="156" t="s">
        <v>127</v>
      </c>
      <c r="M137" s="157"/>
      <c r="N137" s="84" t="s">
        <v>1</v>
      </c>
      <c r="O137" s="85" t="s">
        <v>41</v>
      </c>
      <c r="P137" s="85" t="s">
        <v>128</v>
      </c>
      <c r="Q137" s="85" t="s">
        <v>129</v>
      </c>
      <c r="R137" s="85" t="s">
        <v>130</v>
      </c>
      <c r="S137" s="85" t="s">
        <v>131</v>
      </c>
      <c r="T137" s="85" t="s">
        <v>132</v>
      </c>
      <c r="U137" s="85" t="s">
        <v>133</v>
      </c>
      <c r="V137" s="85" t="s">
        <v>134</v>
      </c>
      <c r="W137" s="85" t="s">
        <v>135</v>
      </c>
      <c r="X137" s="86" t="s">
        <v>136</v>
      </c>
      <c r="Y137" s="152"/>
      <c r="Z137" s="152"/>
      <c r="AA137" s="152"/>
      <c r="AB137" s="152"/>
      <c r="AC137" s="152"/>
      <c r="AD137" s="152"/>
      <c r="AE137" s="152"/>
    </row>
    <row r="138" spans="1:63" s="2" customFormat="1" ht="22.8" customHeight="1">
      <c r="A138" s="36"/>
      <c r="B138" s="37"/>
      <c r="C138" s="91" t="s">
        <v>137</v>
      </c>
      <c r="D138" s="36"/>
      <c r="E138" s="36"/>
      <c r="F138" s="36"/>
      <c r="G138" s="36"/>
      <c r="H138" s="36"/>
      <c r="I138" s="36"/>
      <c r="J138" s="36"/>
      <c r="K138" s="158">
        <f>BK138</f>
        <v>0</v>
      </c>
      <c r="L138" s="36"/>
      <c r="M138" s="37"/>
      <c r="N138" s="87"/>
      <c r="O138" s="71"/>
      <c r="P138" s="88"/>
      <c r="Q138" s="159">
        <f>Q139+Q212+Q249</f>
        <v>0</v>
      </c>
      <c r="R138" s="159">
        <f>R139+R212+R249</f>
        <v>0</v>
      </c>
      <c r="S138" s="88"/>
      <c r="T138" s="160">
        <f>T139+T212+T249</f>
        <v>0</v>
      </c>
      <c r="U138" s="88"/>
      <c r="V138" s="160">
        <f>V139+V212+V249</f>
        <v>88.41284442</v>
      </c>
      <c r="W138" s="88"/>
      <c r="X138" s="161">
        <f>X139+X212+X249</f>
        <v>82.29744</v>
      </c>
      <c r="Y138" s="36"/>
      <c r="Z138" s="36"/>
      <c r="AA138" s="36"/>
      <c r="AB138" s="36"/>
      <c r="AC138" s="36"/>
      <c r="AD138" s="36"/>
      <c r="AE138" s="36"/>
      <c r="AT138" s="17" t="s">
        <v>78</v>
      </c>
      <c r="AU138" s="17" t="s">
        <v>102</v>
      </c>
      <c r="BK138" s="162">
        <f>BK139+BK212+BK249</f>
        <v>0</v>
      </c>
    </row>
    <row r="139" spans="1:63" s="12" customFormat="1" ht="25.9" customHeight="1">
      <c r="A139" s="12"/>
      <c r="B139" s="163"/>
      <c r="C139" s="12"/>
      <c r="D139" s="164" t="s">
        <v>78</v>
      </c>
      <c r="E139" s="165" t="s">
        <v>138</v>
      </c>
      <c r="F139" s="165" t="s">
        <v>139</v>
      </c>
      <c r="G139" s="12"/>
      <c r="H139" s="12"/>
      <c r="I139" s="166"/>
      <c r="J139" s="166"/>
      <c r="K139" s="167">
        <f>BK139</f>
        <v>0</v>
      </c>
      <c r="L139" s="12"/>
      <c r="M139" s="163"/>
      <c r="N139" s="168"/>
      <c r="O139" s="169"/>
      <c r="P139" s="169"/>
      <c r="Q139" s="170">
        <f>Q140+Q149+Q155+Q166+Q180+Q191+Q205+Q210</f>
        <v>0</v>
      </c>
      <c r="R139" s="170">
        <f>R140+R149+R155+R166+R180+R191+R205+R210</f>
        <v>0</v>
      </c>
      <c r="S139" s="169"/>
      <c r="T139" s="171">
        <f>T140+T149+T155+T166+T180+T191+T205+T210</f>
        <v>0</v>
      </c>
      <c r="U139" s="169"/>
      <c r="V139" s="171">
        <f>V140+V149+V155+V166+V180+V191+V205+V210</f>
        <v>88.15023974</v>
      </c>
      <c r="W139" s="169"/>
      <c r="X139" s="172">
        <f>X140+X149+X155+X166+X180+X191+X205+X210</f>
        <v>82.18504</v>
      </c>
      <c r="Y139" s="12"/>
      <c r="Z139" s="12"/>
      <c r="AA139" s="12"/>
      <c r="AB139" s="12"/>
      <c r="AC139" s="12"/>
      <c r="AD139" s="12"/>
      <c r="AE139" s="12"/>
      <c r="AR139" s="164" t="s">
        <v>84</v>
      </c>
      <c r="AT139" s="173" t="s">
        <v>78</v>
      </c>
      <c r="AU139" s="173" t="s">
        <v>79</v>
      </c>
      <c r="AY139" s="164" t="s">
        <v>140</v>
      </c>
      <c r="BK139" s="174">
        <f>BK140+BK149+BK155+BK166+BK180+BK191+BK205+BK210</f>
        <v>0</v>
      </c>
    </row>
    <row r="140" spans="1:63" s="12" customFormat="1" ht="22.8" customHeight="1">
      <c r="A140" s="12"/>
      <c r="B140" s="163"/>
      <c r="C140" s="12"/>
      <c r="D140" s="164" t="s">
        <v>78</v>
      </c>
      <c r="E140" s="175" t="s">
        <v>84</v>
      </c>
      <c r="F140" s="175" t="s">
        <v>141</v>
      </c>
      <c r="G140" s="12"/>
      <c r="H140" s="12"/>
      <c r="I140" s="166"/>
      <c r="J140" s="166"/>
      <c r="K140" s="176">
        <f>BK140</f>
        <v>0</v>
      </c>
      <c r="L140" s="12"/>
      <c r="M140" s="163"/>
      <c r="N140" s="168"/>
      <c r="O140" s="169"/>
      <c r="P140" s="169"/>
      <c r="Q140" s="170">
        <f>SUM(Q141:Q148)</f>
        <v>0</v>
      </c>
      <c r="R140" s="170">
        <f>SUM(R141:R148)</f>
        <v>0</v>
      </c>
      <c r="S140" s="169"/>
      <c r="T140" s="171">
        <f>SUM(T141:T148)</f>
        <v>0</v>
      </c>
      <c r="U140" s="169"/>
      <c r="V140" s="171">
        <f>SUM(V141:V148)</f>
        <v>0</v>
      </c>
      <c r="W140" s="169"/>
      <c r="X140" s="172">
        <f>SUM(X141:X148)</f>
        <v>0</v>
      </c>
      <c r="Y140" s="12"/>
      <c r="Z140" s="12"/>
      <c r="AA140" s="12"/>
      <c r="AB140" s="12"/>
      <c r="AC140" s="12"/>
      <c r="AD140" s="12"/>
      <c r="AE140" s="12"/>
      <c r="AR140" s="164" t="s">
        <v>84</v>
      </c>
      <c r="AT140" s="173" t="s">
        <v>78</v>
      </c>
      <c r="AU140" s="173" t="s">
        <v>84</v>
      </c>
      <c r="AY140" s="164" t="s">
        <v>140</v>
      </c>
      <c r="BK140" s="174">
        <f>SUM(BK141:BK148)</f>
        <v>0</v>
      </c>
    </row>
    <row r="141" spans="1:65" s="2" customFormat="1" ht="33" customHeight="1">
      <c r="A141" s="36"/>
      <c r="B141" s="177"/>
      <c r="C141" s="178" t="s">
        <v>84</v>
      </c>
      <c r="D141" s="178" t="s">
        <v>142</v>
      </c>
      <c r="E141" s="179" t="s">
        <v>143</v>
      </c>
      <c r="F141" s="180" t="s">
        <v>144</v>
      </c>
      <c r="G141" s="181" t="s">
        <v>145</v>
      </c>
      <c r="H141" s="182">
        <v>1.92</v>
      </c>
      <c r="I141" s="183"/>
      <c r="J141" s="183"/>
      <c r="K141" s="184">
        <f>ROUND(P141*H141,2)</f>
        <v>0</v>
      </c>
      <c r="L141" s="180" t="s">
        <v>146</v>
      </c>
      <c r="M141" s="37"/>
      <c r="N141" s="185" t="s">
        <v>1</v>
      </c>
      <c r="O141" s="186" t="s">
        <v>42</v>
      </c>
      <c r="P141" s="187">
        <f>I141+J141</f>
        <v>0</v>
      </c>
      <c r="Q141" s="187">
        <f>ROUND(I141*H141,2)</f>
        <v>0</v>
      </c>
      <c r="R141" s="187">
        <f>ROUND(J141*H141,2)</f>
        <v>0</v>
      </c>
      <c r="S141" s="75"/>
      <c r="T141" s="188">
        <f>S141*H141</f>
        <v>0</v>
      </c>
      <c r="U141" s="188">
        <v>0</v>
      </c>
      <c r="V141" s="188">
        <f>U141*H141</f>
        <v>0</v>
      </c>
      <c r="W141" s="188">
        <v>0</v>
      </c>
      <c r="X141" s="189">
        <f>W141*H141</f>
        <v>0</v>
      </c>
      <c r="Y141" s="36"/>
      <c r="Z141" s="36"/>
      <c r="AA141" s="36"/>
      <c r="AB141" s="36"/>
      <c r="AC141" s="36"/>
      <c r="AD141" s="36"/>
      <c r="AE141" s="36"/>
      <c r="AR141" s="190" t="s">
        <v>147</v>
      </c>
      <c r="AT141" s="190" t="s">
        <v>142</v>
      </c>
      <c r="AU141" s="190" t="s">
        <v>86</v>
      </c>
      <c r="AY141" s="17" t="s">
        <v>140</v>
      </c>
      <c r="BE141" s="191">
        <f>IF(O141="základní",K141,0)</f>
        <v>0</v>
      </c>
      <c r="BF141" s="191">
        <f>IF(O141="snížená",K141,0)</f>
        <v>0</v>
      </c>
      <c r="BG141" s="191">
        <f>IF(O141="zákl. přenesená",K141,0)</f>
        <v>0</v>
      </c>
      <c r="BH141" s="191">
        <f>IF(O141="sníž. přenesená",K141,0)</f>
        <v>0</v>
      </c>
      <c r="BI141" s="191">
        <f>IF(O141="nulová",K141,0)</f>
        <v>0</v>
      </c>
      <c r="BJ141" s="17" t="s">
        <v>84</v>
      </c>
      <c r="BK141" s="191">
        <f>ROUND(P141*H141,2)</f>
        <v>0</v>
      </c>
      <c r="BL141" s="17" t="s">
        <v>147</v>
      </c>
      <c r="BM141" s="190" t="s">
        <v>148</v>
      </c>
    </row>
    <row r="142" spans="1:51" s="13" customFormat="1" ht="12">
      <c r="A142" s="13"/>
      <c r="B142" s="192"/>
      <c r="C142" s="13"/>
      <c r="D142" s="193" t="s">
        <v>149</v>
      </c>
      <c r="E142" s="194" t="s">
        <v>1</v>
      </c>
      <c r="F142" s="195" t="s">
        <v>150</v>
      </c>
      <c r="G142" s="13"/>
      <c r="H142" s="196">
        <v>1.92</v>
      </c>
      <c r="I142" s="197"/>
      <c r="J142" s="197"/>
      <c r="K142" s="13"/>
      <c r="L142" s="13"/>
      <c r="M142" s="192"/>
      <c r="N142" s="198"/>
      <c r="O142" s="199"/>
      <c r="P142" s="199"/>
      <c r="Q142" s="199"/>
      <c r="R142" s="199"/>
      <c r="S142" s="199"/>
      <c r="T142" s="199"/>
      <c r="U142" s="199"/>
      <c r="V142" s="199"/>
      <c r="W142" s="199"/>
      <c r="X142" s="200"/>
      <c r="Y142" s="13"/>
      <c r="Z142" s="13"/>
      <c r="AA142" s="13"/>
      <c r="AB142" s="13"/>
      <c r="AC142" s="13"/>
      <c r="AD142" s="13"/>
      <c r="AE142" s="13"/>
      <c r="AT142" s="194" t="s">
        <v>149</v>
      </c>
      <c r="AU142" s="194" t="s">
        <v>86</v>
      </c>
      <c r="AV142" s="13" t="s">
        <v>86</v>
      </c>
      <c r="AW142" s="13" t="s">
        <v>4</v>
      </c>
      <c r="AX142" s="13" t="s">
        <v>84</v>
      </c>
      <c r="AY142" s="194" t="s">
        <v>140</v>
      </c>
    </row>
    <row r="143" spans="1:65" s="2" customFormat="1" ht="37.8" customHeight="1">
      <c r="A143" s="36"/>
      <c r="B143" s="177"/>
      <c r="C143" s="178" t="s">
        <v>86</v>
      </c>
      <c r="D143" s="178" t="s">
        <v>142</v>
      </c>
      <c r="E143" s="179" t="s">
        <v>151</v>
      </c>
      <c r="F143" s="180" t="s">
        <v>152</v>
      </c>
      <c r="G143" s="181" t="s">
        <v>145</v>
      </c>
      <c r="H143" s="182">
        <v>1.92</v>
      </c>
      <c r="I143" s="183"/>
      <c r="J143" s="183"/>
      <c r="K143" s="184">
        <f>ROUND(P143*H143,2)</f>
        <v>0</v>
      </c>
      <c r="L143" s="180" t="s">
        <v>146</v>
      </c>
      <c r="M143" s="37"/>
      <c r="N143" s="185" t="s">
        <v>1</v>
      </c>
      <c r="O143" s="186" t="s">
        <v>42</v>
      </c>
      <c r="P143" s="187">
        <f>I143+J143</f>
        <v>0</v>
      </c>
      <c r="Q143" s="187">
        <f>ROUND(I143*H143,2)</f>
        <v>0</v>
      </c>
      <c r="R143" s="187">
        <f>ROUND(J143*H143,2)</f>
        <v>0</v>
      </c>
      <c r="S143" s="75"/>
      <c r="T143" s="188">
        <f>S143*H143</f>
        <v>0</v>
      </c>
      <c r="U143" s="188">
        <v>0</v>
      </c>
      <c r="V143" s="188">
        <f>U143*H143</f>
        <v>0</v>
      </c>
      <c r="W143" s="188">
        <v>0</v>
      </c>
      <c r="X143" s="189">
        <f>W143*H143</f>
        <v>0</v>
      </c>
      <c r="Y143" s="36"/>
      <c r="Z143" s="36"/>
      <c r="AA143" s="36"/>
      <c r="AB143" s="36"/>
      <c r="AC143" s="36"/>
      <c r="AD143" s="36"/>
      <c r="AE143" s="36"/>
      <c r="AR143" s="190" t="s">
        <v>147</v>
      </c>
      <c r="AT143" s="190" t="s">
        <v>142</v>
      </c>
      <c r="AU143" s="190" t="s">
        <v>86</v>
      </c>
      <c r="AY143" s="17" t="s">
        <v>140</v>
      </c>
      <c r="BE143" s="191">
        <f>IF(O143="základní",K143,0)</f>
        <v>0</v>
      </c>
      <c r="BF143" s="191">
        <f>IF(O143="snížená",K143,0)</f>
        <v>0</v>
      </c>
      <c r="BG143" s="191">
        <f>IF(O143="zákl. přenesená",K143,0)</f>
        <v>0</v>
      </c>
      <c r="BH143" s="191">
        <f>IF(O143="sníž. přenesená",K143,0)</f>
        <v>0</v>
      </c>
      <c r="BI143" s="191">
        <f>IF(O143="nulová",K143,0)</f>
        <v>0</v>
      </c>
      <c r="BJ143" s="17" t="s">
        <v>84</v>
      </c>
      <c r="BK143" s="191">
        <f>ROUND(P143*H143,2)</f>
        <v>0</v>
      </c>
      <c r="BL143" s="17" t="s">
        <v>147</v>
      </c>
      <c r="BM143" s="190" t="s">
        <v>153</v>
      </c>
    </row>
    <row r="144" spans="1:65" s="2" customFormat="1" ht="24.15" customHeight="1">
      <c r="A144" s="36"/>
      <c r="B144" s="177"/>
      <c r="C144" s="178" t="s">
        <v>154</v>
      </c>
      <c r="D144" s="178" t="s">
        <v>142</v>
      </c>
      <c r="E144" s="179" t="s">
        <v>155</v>
      </c>
      <c r="F144" s="180" t="s">
        <v>156</v>
      </c>
      <c r="G144" s="181" t="s">
        <v>145</v>
      </c>
      <c r="H144" s="182">
        <v>1.92</v>
      </c>
      <c r="I144" s="183"/>
      <c r="J144" s="183"/>
      <c r="K144" s="184">
        <f>ROUND(P144*H144,2)</f>
        <v>0</v>
      </c>
      <c r="L144" s="180" t="s">
        <v>146</v>
      </c>
      <c r="M144" s="37"/>
      <c r="N144" s="185" t="s">
        <v>1</v>
      </c>
      <c r="O144" s="186" t="s">
        <v>42</v>
      </c>
      <c r="P144" s="187">
        <f>I144+J144</f>
        <v>0</v>
      </c>
      <c r="Q144" s="187">
        <f>ROUND(I144*H144,2)</f>
        <v>0</v>
      </c>
      <c r="R144" s="187">
        <f>ROUND(J144*H144,2)</f>
        <v>0</v>
      </c>
      <c r="S144" s="75"/>
      <c r="T144" s="188">
        <f>S144*H144</f>
        <v>0</v>
      </c>
      <c r="U144" s="188">
        <v>0</v>
      </c>
      <c r="V144" s="188">
        <f>U144*H144</f>
        <v>0</v>
      </c>
      <c r="W144" s="188">
        <v>0</v>
      </c>
      <c r="X144" s="189">
        <f>W144*H144</f>
        <v>0</v>
      </c>
      <c r="Y144" s="36"/>
      <c r="Z144" s="36"/>
      <c r="AA144" s="36"/>
      <c r="AB144" s="36"/>
      <c r="AC144" s="36"/>
      <c r="AD144" s="36"/>
      <c r="AE144" s="36"/>
      <c r="AR144" s="190" t="s">
        <v>147</v>
      </c>
      <c r="AT144" s="190" t="s">
        <v>142</v>
      </c>
      <c r="AU144" s="190" t="s">
        <v>86</v>
      </c>
      <c r="AY144" s="17" t="s">
        <v>140</v>
      </c>
      <c r="BE144" s="191">
        <f>IF(O144="základní",K144,0)</f>
        <v>0</v>
      </c>
      <c r="BF144" s="191">
        <f>IF(O144="snížená",K144,0)</f>
        <v>0</v>
      </c>
      <c r="BG144" s="191">
        <f>IF(O144="zákl. přenesená",K144,0)</f>
        <v>0</v>
      </c>
      <c r="BH144" s="191">
        <f>IF(O144="sníž. přenesená",K144,0)</f>
        <v>0</v>
      </c>
      <c r="BI144" s="191">
        <f>IF(O144="nulová",K144,0)</f>
        <v>0</v>
      </c>
      <c r="BJ144" s="17" t="s">
        <v>84</v>
      </c>
      <c r="BK144" s="191">
        <f>ROUND(P144*H144,2)</f>
        <v>0</v>
      </c>
      <c r="BL144" s="17" t="s">
        <v>147</v>
      </c>
      <c r="BM144" s="190" t="s">
        <v>157</v>
      </c>
    </row>
    <row r="145" spans="1:51" s="13" customFormat="1" ht="12">
      <c r="A145" s="13"/>
      <c r="B145" s="192"/>
      <c r="C145" s="13"/>
      <c r="D145" s="193" t="s">
        <v>149</v>
      </c>
      <c r="E145" s="194" t="s">
        <v>1</v>
      </c>
      <c r="F145" s="195" t="s">
        <v>158</v>
      </c>
      <c r="G145" s="13"/>
      <c r="H145" s="196">
        <v>1.92</v>
      </c>
      <c r="I145" s="197"/>
      <c r="J145" s="197"/>
      <c r="K145" s="13"/>
      <c r="L145" s="13"/>
      <c r="M145" s="192"/>
      <c r="N145" s="198"/>
      <c r="O145" s="199"/>
      <c r="P145" s="199"/>
      <c r="Q145" s="199"/>
      <c r="R145" s="199"/>
      <c r="S145" s="199"/>
      <c r="T145" s="199"/>
      <c r="U145" s="199"/>
      <c r="V145" s="199"/>
      <c r="W145" s="199"/>
      <c r="X145" s="200"/>
      <c r="Y145" s="13"/>
      <c r="Z145" s="13"/>
      <c r="AA145" s="13"/>
      <c r="AB145" s="13"/>
      <c r="AC145" s="13"/>
      <c r="AD145" s="13"/>
      <c r="AE145" s="13"/>
      <c r="AT145" s="194" t="s">
        <v>149</v>
      </c>
      <c r="AU145" s="194" t="s">
        <v>86</v>
      </c>
      <c r="AV145" s="13" t="s">
        <v>86</v>
      </c>
      <c r="AW145" s="13" t="s">
        <v>4</v>
      </c>
      <c r="AX145" s="13" t="s">
        <v>84</v>
      </c>
      <c r="AY145" s="194" t="s">
        <v>140</v>
      </c>
    </row>
    <row r="146" spans="1:65" s="2" customFormat="1" ht="24.15" customHeight="1">
      <c r="A146" s="36"/>
      <c r="B146" s="177"/>
      <c r="C146" s="178" t="s">
        <v>147</v>
      </c>
      <c r="D146" s="178" t="s">
        <v>142</v>
      </c>
      <c r="E146" s="179" t="s">
        <v>159</v>
      </c>
      <c r="F146" s="180" t="s">
        <v>160</v>
      </c>
      <c r="G146" s="181" t="s">
        <v>161</v>
      </c>
      <c r="H146" s="182">
        <v>9.6</v>
      </c>
      <c r="I146" s="183"/>
      <c r="J146" s="183"/>
      <c r="K146" s="184">
        <f>ROUND(P146*H146,2)</f>
        <v>0</v>
      </c>
      <c r="L146" s="180" t="s">
        <v>146</v>
      </c>
      <c r="M146" s="37"/>
      <c r="N146" s="185" t="s">
        <v>1</v>
      </c>
      <c r="O146" s="186" t="s">
        <v>42</v>
      </c>
      <c r="P146" s="187">
        <f>I146+J146</f>
        <v>0</v>
      </c>
      <c r="Q146" s="187">
        <f>ROUND(I146*H146,2)</f>
        <v>0</v>
      </c>
      <c r="R146" s="187">
        <f>ROUND(J146*H146,2)</f>
        <v>0</v>
      </c>
      <c r="S146" s="75"/>
      <c r="T146" s="188">
        <f>S146*H146</f>
        <v>0</v>
      </c>
      <c r="U146" s="188">
        <v>0</v>
      </c>
      <c r="V146" s="188">
        <f>U146*H146</f>
        <v>0</v>
      </c>
      <c r="W146" s="188">
        <v>0</v>
      </c>
      <c r="X146" s="189">
        <f>W146*H146</f>
        <v>0</v>
      </c>
      <c r="Y146" s="36"/>
      <c r="Z146" s="36"/>
      <c r="AA146" s="36"/>
      <c r="AB146" s="36"/>
      <c r="AC146" s="36"/>
      <c r="AD146" s="36"/>
      <c r="AE146" s="36"/>
      <c r="AR146" s="190" t="s">
        <v>147</v>
      </c>
      <c r="AT146" s="190" t="s">
        <v>142</v>
      </c>
      <c r="AU146" s="190" t="s">
        <v>86</v>
      </c>
      <c r="AY146" s="17" t="s">
        <v>140</v>
      </c>
      <c r="BE146" s="191">
        <f>IF(O146="základní",K146,0)</f>
        <v>0</v>
      </c>
      <c r="BF146" s="191">
        <f>IF(O146="snížená",K146,0)</f>
        <v>0</v>
      </c>
      <c r="BG146" s="191">
        <f>IF(O146="zákl. přenesená",K146,0)</f>
        <v>0</v>
      </c>
      <c r="BH146" s="191">
        <f>IF(O146="sníž. přenesená",K146,0)</f>
        <v>0</v>
      </c>
      <c r="BI146" s="191">
        <f>IF(O146="nulová",K146,0)</f>
        <v>0</v>
      </c>
      <c r="BJ146" s="17" t="s">
        <v>84</v>
      </c>
      <c r="BK146" s="191">
        <f>ROUND(P146*H146,2)</f>
        <v>0</v>
      </c>
      <c r="BL146" s="17" t="s">
        <v>147</v>
      </c>
      <c r="BM146" s="190" t="s">
        <v>162</v>
      </c>
    </row>
    <row r="147" spans="1:51" s="13" customFormat="1" ht="12">
      <c r="A147" s="13"/>
      <c r="B147" s="192"/>
      <c r="C147" s="13"/>
      <c r="D147" s="193" t="s">
        <v>149</v>
      </c>
      <c r="E147" s="194" t="s">
        <v>1</v>
      </c>
      <c r="F147" s="195" t="s">
        <v>163</v>
      </c>
      <c r="G147" s="13"/>
      <c r="H147" s="196">
        <v>9.6</v>
      </c>
      <c r="I147" s="197"/>
      <c r="J147" s="197"/>
      <c r="K147" s="13"/>
      <c r="L147" s="13"/>
      <c r="M147" s="192"/>
      <c r="N147" s="198"/>
      <c r="O147" s="199"/>
      <c r="P147" s="199"/>
      <c r="Q147" s="199"/>
      <c r="R147" s="199"/>
      <c r="S147" s="199"/>
      <c r="T147" s="199"/>
      <c r="U147" s="199"/>
      <c r="V147" s="199"/>
      <c r="W147" s="199"/>
      <c r="X147" s="200"/>
      <c r="Y147" s="13"/>
      <c r="Z147" s="13"/>
      <c r="AA147" s="13"/>
      <c r="AB147" s="13"/>
      <c r="AC147" s="13"/>
      <c r="AD147" s="13"/>
      <c r="AE147" s="13"/>
      <c r="AT147" s="194" t="s">
        <v>149</v>
      </c>
      <c r="AU147" s="194" t="s">
        <v>86</v>
      </c>
      <c r="AV147" s="13" t="s">
        <v>86</v>
      </c>
      <c r="AW147" s="13" t="s">
        <v>4</v>
      </c>
      <c r="AX147" s="13" t="s">
        <v>84</v>
      </c>
      <c r="AY147" s="194" t="s">
        <v>140</v>
      </c>
    </row>
    <row r="148" spans="1:65" s="2" customFormat="1" ht="16.5" customHeight="1">
      <c r="A148" s="36"/>
      <c r="B148" s="177"/>
      <c r="C148" s="178" t="s">
        <v>164</v>
      </c>
      <c r="D148" s="178" t="s">
        <v>142</v>
      </c>
      <c r="E148" s="179" t="s">
        <v>165</v>
      </c>
      <c r="F148" s="180" t="s">
        <v>166</v>
      </c>
      <c r="G148" s="181" t="s">
        <v>167</v>
      </c>
      <c r="H148" s="182">
        <v>1</v>
      </c>
      <c r="I148" s="183"/>
      <c r="J148" s="183"/>
      <c r="K148" s="184">
        <f>ROUND(P148*H148,2)</f>
        <v>0</v>
      </c>
      <c r="L148" s="180" t="s">
        <v>1</v>
      </c>
      <c r="M148" s="37"/>
      <c r="N148" s="185" t="s">
        <v>1</v>
      </c>
      <c r="O148" s="186" t="s">
        <v>42</v>
      </c>
      <c r="P148" s="187">
        <f>I148+J148</f>
        <v>0</v>
      </c>
      <c r="Q148" s="187">
        <f>ROUND(I148*H148,2)</f>
        <v>0</v>
      </c>
      <c r="R148" s="187">
        <f>ROUND(J148*H148,2)</f>
        <v>0</v>
      </c>
      <c r="S148" s="75"/>
      <c r="T148" s="188">
        <f>S148*H148</f>
        <v>0</v>
      </c>
      <c r="U148" s="188">
        <v>0</v>
      </c>
      <c r="V148" s="188">
        <f>U148*H148</f>
        <v>0</v>
      </c>
      <c r="W148" s="188">
        <v>0</v>
      </c>
      <c r="X148" s="189">
        <f>W148*H148</f>
        <v>0</v>
      </c>
      <c r="Y148" s="36"/>
      <c r="Z148" s="36"/>
      <c r="AA148" s="36"/>
      <c r="AB148" s="36"/>
      <c r="AC148" s="36"/>
      <c r="AD148" s="36"/>
      <c r="AE148" s="36"/>
      <c r="AR148" s="190" t="s">
        <v>147</v>
      </c>
      <c r="AT148" s="190" t="s">
        <v>142</v>
      </c>
      <c r="AU148" s="190" t="s">
        <v>86</v>
      </c>
      <c r="AY148" s="17" t="s">
        <v>140</v>
      </c>
      <c r="BE148" s="191">
        <f>IF(O148="základní",K148,0)</f>
        <v>0</v>
      </c>
      <c r="BF148" s="191">
        <f>IF(O148="snížená",K148,0)</f>
        <v>0</v>
      </c>
      <c r="BG148" s="191">
        <f>IF(O148="zákl. přenesená",K148,0)</f>
        <v>0</v>
      </c>
      <c r="BH148" s="191">
        <f>IF(O148="sníž. přenesená",K148,0)</f>
        <v>0</v>
      </c>
      <c r="BI148" s="191">
        <f>IF(O148="nulová",K148,0)</f>
        <v>0</v>
      </c>
      <c r="BJ148" s="17" t="s">
        <v>84</v>
      </c>
      <c r="BK148" s="191">
        <f>ROUND(P148*H148,2)</f>
        <v>0</v>
      </c>
      <c r="BL148" s="17" t="s">
        <v>147</v>
      </c>
      <c r="BM148" s="190" t="s">
        <v>168</v>
      </c>
    </row>
    <row r="149" spans="1:63" s="12" customFormat="1" ht="22.8" customHeight="1">
      <c r="A149" s="12"/>
      <c r="B149" s="163"/>
      <c r="C149" s="12"/>
      <c r="D149" s="164" t="s">
        <v>78</v>
      </c>
      <c r="E149" s="175" t="s">
        <v>86</v>
      </c>
      <c r="F149" s="175" t="s">
        <v>169</v>
      </c>
      <c r="G149" s="12"/>
      <c r="H149" s="12"/>
      <c r="I149" s="166"/>
      <c r="J149" s="166"/>
      <c r="K149" s="176">
        <f>BK149</f>
        <v>0</v>
      </c>
      <c r="L149" s="12"/>
      <c r="M149" s="163"/>
      <c r="N149" s="168"/>
      <c r="O149" s="169"/>
      <c r="P149" s="169"/>
      <c r="Q149" s="170">
        <f>SUM(Q150:Q154)</f>
        <v>0</v>
      </c>
      <c r="R149" s="170">
        <f>SUM(R150:R154)</f>
        <v>0</v>
      </c>
      <c r="S149" s="169"/>
      <c r="T149" s="171">
        <f>SUM(T150:T154)</f>
        <v>0</v>
      </c>
      <c r="U149" s="169"/>
      <c r="V149" s="171">
        <f>SUM(V150:V154)</f>
        <v>25.724011519999998</v>
      </c>
      <c r="W149" s="169"/>
      <c r="X149" s="172">
        <f>SUM(X150:X154)</f>
        <v>0</v>
      </c>
      <c r="Y149" s="12"/>
      <c r="Z149" s="12"/>
      <c r="AA149" s="12"/>
      <c r="AB149" s="12"/>
      <c r="AC149" s="12"/>
      <c r="AD149" s="12"/>
      <c r="AE149" s="12"/>
      <c r="AR149" s="164" t="s">
        <v>84</v>
      </c>
      <c r="AT149" s="173" t="s">
        <v>78</v>
      </c>
      <c r="AU149" s="173" t="s">
        <v>84</v>
      </c>
      <c r="AY149" s="164" t="s">
        <v>140</v>
      </c>
      <c r="BK149" s="174">
        <f>SUM(BK150:BK154)</f>
        <v>0</v>
      </c>
    </row>
    <row r="150" spans="1:65" s="2" customFormat="1" ht="24.15" customHeight="1">
      <c r="A150" s="36"/>
      <c r="B150" s="177"/>
      <c r="C150" s="178" t="s">
        <v>170</v>
      </c>
      <c r="D150" s="178" t="s">
        <v>142</v>
      </c>
      <c r="E150" s="179" t="s">
        <v>171</v>
      </c>
      <c r="F150" s="180" t="s">
        <v>172</v>
      </c>
      <c r="G150" s="181" t="s">
        <v>145</v>
      </c>
      <c r="H150" s="182">
        <v>11.136</v>
      </c>
      <c r="I150" s="183"/>
      <c r="J150" s="183"/>
      <c r="K150" s="184">
        <f>ROUND(P150*H150,2)</f>
        <v>0</v>
      </c>
      <c r="L150" s="180" t="s">
        <v>146</v>
      </c>
      <c r="M150" s="37"/>
      <c r="N150" s="185" t="s">
        <v>1</v>
      </c>
      <c r="O150" s="186" t="s">
        <v>42</v>
      </c>
      <c r="P150" s="187">
        <f>I150+J150</f>
        <v>0</v>
      </c>
      <c r="Q150" s="187">
        <f>ROUND(I150*H150,2)</f>
        <v>0</v>
      </c>
      <c r="R150" s="187">
        <f>ROUND(J150*H150,2)</f>
        <v>0</v>
      </c>
      <c r="S150" s="75"/>
      <c r="T150" s="188">
        <f>S150*H150</f>
        <v>0</v>
      </c>
      <c r="U150" s="188">
        <v>2.30102</v>
      </c>
      <c r="V150" s="188">
        <f>U150*H150</f>
        <v>25.624158719999997</v>
      </c>
      <c r="W150" s="188">
        <v>0</v>
      </c>
      <c r="X150" s="189">
        <f>W150*H150</f>
        <v>0</v>
      </c>
      <c r="Y150" s="36"/>
      <c r="Z150" s="36"/>
      <c r="AA150" s="36"/>
      <c r="AB150" s="36"/>
      <c r="AC150" s="36"/>
      <c r="AD150" s="36"/>
      <c r="AE150" s="36"/>
      <c r="AR150" s="190" t="s">
        <v>147</v>
      </c>
      <c r="AT150" s="190" t="s">
        <v>142</v>
      </c>
      <c r="AU150" s="190" t="s">
        <v>86</v>
      </c>
      <c r="AY150" s="17" t="s">
        <v>140</v>
      </c>
      <c r="BE150" s="191">
        <f>IF(O150="základní",K150,0)</f>
        <v>0</v>
      </c>
      <c r="BF150" s="191">
        <f>IF(O150="snížená",K150,0)</f>
        <v>0</v>
      </c>
      <c r="BG150" s="191">
        <f>IF(O150="zákl. přenesená",K150,0)</f>
        <v>0</v>
      </c>
      <c r="BH150" s="191">
        <f>IF(O150="sníž. přenesená",K150,0)</f>
        <v>0</v>
      </c>
      <c r="BI150" s="191">
        <f>IF(O150="nulová",K150,0)</f>
        <v>0</v>
      </c>
      <c r="BJ150" s="17" t="s">
        <v>84</v>
      </c>
      <c r="BK150" s="191">
        <f>ROUND(P150*H150,2)</f>
        <v>0</v>
      </c>
      <c r="BL150" s="17" t="s">
        <v>147</v>
      </c>
      <c r="BM150" s="190" t="s">
        <v>173</v>
      </c>
    </row>
    <row r="151" spans="1:51" s="13" customFormat="1" ht="12">
      <c r="A151" s="13"/>
      <c r="B151" s="192"/>
      <c r="C151" s="13"/>
      <c r="D151" s="193" t="s">
        <v>149</v>
      </c>
      <c r="E151" s="194" t="s">
        <v>1</v>
      </c>
      <c r="F151" s="195" t="s">
        <v>174</v>
      </c>
      <c r="G151" s="13"/>
      <c r="H151" s="196">
        <v>11.136</v>
      </c>
      <c r="I151" s="197"/>
      <c r="J151" s="197"/>
      <c r="K151" s="13"/>
      <c r="L151" s="13"/>
      <c r="M151" s="192"/>
      <c r="N151" s="198"/>
      <c r="O151" s="199"/>
      <c r="P151" s="199"/>
      <c r="Q151" s="199"/>
      <c r="R151" s="199"/>
      <c r="S151" s="199"/>
      <c r="T151" s="199"/>
      <c r="U151" s="199"/>
      <c r="V151" s="199"/>
      <c r="W151" s="199"/>
      <c r="X151" s="200"/>
      <c r="Y151" s="13"/>
      <c r="Z151" s="13"/>
      <c r="AA151" s="13"/>
      <c r="AB151" s="13"/>
      <c r="AC151" s="13"/>
      <c r="AD151" s="13"/>
      <c r="AE151" s="13"/>
      <c r="AT151" s="194" t="s">
        <v>149</v>
      </c>
      <c r="AU151" s="194" t="s">
        <v>86</v>
      </c>
      <c r="AV151" s="13" t="s">
        <v>86</v>
      </c>
      <c r="AW151" s="13" t="s">
        <v>4</v>
      </c>
      <c r="AX151" s="13" t="s">
        <v>84</v>
      </c>
      <c r="AY151" s="194" t="s">
        <v>140</v>
      </c>
    </row>
    <row r="152" spans="1:65" s="2" customFormat="1" ht="24.15" customHeight="1">
      <c r="A152" s="36"/>
      <c r="B152" s="177"/>
      <c r="C152" s="178" t="s">
        <v>175</v>
      </c>
      <c r="D152" s="178" t="s">
        <v>142</v>
      </c>
      <c r="E152" s="179" t="s">
        <v>176</v>
      </c>
      <c r="F152" s="180" t="s">
        <v>177</v>
      </c>
      <c r="G152" s="181" t="s">
        <v>161</v>
      </c>
      <c r="H152" s="182">
        <v>37.12</v>
      </c>
      <c r="I152" s="183"/>
      <c r="J152" s="183"/>
      <c r="K152" s="184">
        <f>ROUND(P152*H152,2)</f>
        <v>0</v>
      </c>
      <c r="L152" s="180" t="s">
        <v>146</v>
      </c>
      <c r="M152" s="37"/>
      <c r="N152" s="185" t="s">
        <v>1</v>
      </c>
      <c r="O152" s="186" t="s">
        <v>42</v>
      </c>
      <c r="P152" s="187">
        <f>I152+J152</f>
        <v>0</v>
      </c>
      <c r="Q152" s="187">
        <f>ROUND(I152*H152,2)</f>
        <v>0</v>
      </c>
      <c r="R152" s="187">
        <f>ROUND(J152*H152,2)</f>
        <v>0</v>
      </c>
      <c r="S152" s="75"/>
      <c r="T152" s="188">
        <f>S152*H152</f>
        <v>0</v>
      </c>
      <c r="U152" s="188">
        <v>0.00269</v>
      </c>
      <c r="V152" s="188">
        <f>U152*H152</f>
        <v>0.09985279999999999</v>
      </c>
      <c r="W152" s="188">
        <v>0</v>
      </c>
      <c r="X152" s="189">
        <f>W152*H152</f>
        <v>0</v>
      </c>
      <c r="Y152" s="36"/>
      <c r="Z152" s="36"/>
      <c r="AA152" s="36"/>
      <c r="AB152" s="36"/>
      <c r="AC152" s="36"/>
      <c r="AD152" s="36"/>
      <c r="AE152" s="36"/>
      <c r="AR152" s="190" t="s">
        <v>147</v>
      </c>
      <c r="AT152" s="190" t="s">
        <v>142</v>
      </c>
      <c r="AU152" s="190" t="s">
        <v>86</v>
      </c>
      <c r="AY152" s="17" t="s">
        <v>140</v>
      </c>
      <c r="BE152" s="191">
        <f>IF(O152="základní",K152,0)</f>
        <v>0</v>
      </c>
      <c r="BF152" s="191">
        <f>IF(O152="snížená",K152,0)</f>
        <v>0</v>
      </c>
      <c r="BG152" s="191">
        <f>IF(O152="zákl. přenesená",K152,0)</f>
        <v>0</v>
      </c>
      <c r="BH152" s="191">
        <f>IF(O152="sníž. přenesená",K152,0)</f>
        <v>0</v>
      </c>
      <c r="BI152" s="191">
        <f>IF(O152="nulová",K152,0)</f>
        <v>0</v>
      </c>
      <c r="BJ152" s="17" t="s">
        <v>84</v>
      </c>
      <c r="BK152" s="191">
        <f>ROUND(P152*H152,2)</f>
        <v>0</v>
      </c>
      <c r="BL152" s="17" t="s">
        <v>147</v>
      </c>
      <c r="BM152" s="190" t="s">
        <v>178</v>
      </c>
    </row>
    <row r="153" spans="1:51" s="13" customFormat="1" ht="12">
      <c r="A153" s="13"/>
      <c r="B153" s="192"/>
      <c r="C153" s="13"/>
      <c r="D153" s="193" t="s">
        <v>149</v>
      </c>
      <c r="E153" s="194" t="s">
        <v>1</v>
      </c>
      <c r="F153" s="195" t="s">
        <v>179</v>
      </c>
      <c r="G153" s="13"/>
      <c r="H153" s="196">
        <v>37.12</v>
      </c>
      <c r="I153" s="197"/>
      <c r="J153" s="197"/>
      <c r="K153" s="13"/>
      <c r="L153" s="13"/>
      <c r="M153" s="192"/>
      <c r="N153" s="198"/>
      <c r="O153" s="199"/>
      <c r="P153" s="199"/>
      <c r="Q153" s="199"/>
      <c r="R153" s="199"/>
      <c r="S153" s="199"/>
      <c r="T153" s="199"/>
      <c r="U153" s="199"/>
      <c r="V153" s="199"/>
      <c r="W153" s="199"/>
      <c r="X153" s="200"/>
      <c r="Y153" s="13"/>
      <c r="Z153" s="13"/>
      <c r="AA153" s="13"/>
      <c r="AB153" s="13"/>
      <c r="AC153" s="13"/>
      <c r="AD153" s="13"/>
      <c r="AE153" s="13"/>
      <c r="AT153" s="194" t="s">
        <v>149</v>
      </c>
      <c r="AU153" s="194" t="s">
        <v>86</v>
      </c>
      <c r="AV153" s="13" t="s">
        <v>86</v>
      </c>
      <c r="AW153" s="13" t="s">
        <v>4</v>
      </c>
      <c r="AX153" s="13" t="s">
        <v>84</v>
      </c>
      <c r="AY153" s="194" t="s">
        <v>140</v>
      </c>
    </row>
    <row r="154" spans="1:65" s="2" customFormat="1" ht="24.15" customHeight="1">
      <c r="A154" s="36"/>
      <c r="B154" s="177"/>
      <c r="C154" s="178" t="s">
        <v>180</v>
      </c>
      <c r="D154" s="178" t="s">
        <v>142</v>
      </c>
      <c r="E154" s="179" t="s">
        <v>181</v>
      </c>
      <c r="F154" s="180" t="s">
        <v>182</v>
      </c>
      <c r="G154" s="181" t="s">
        <v>161</v>
      </c>
      <c r="H154" s="182">
        <v>37.12</v>
      </c>
      <c r="I154" s="183"/>
      <c r="J154" s="183"/>
      <c r="K154" s="184">
        <f>ROUND(P154*H154,2)</f>
        <v>0</v>
      </c>
      <c r="L154" s="180" t="s">
        <v>146</v>
      </c>
      <c r="M154" s="37"/>
      <c r="N154" s="185" t="s">
        <v>1</v>
      </c>
      <c r="O154" s="186" t="s">
        <v>42</v>
      </c>
      <c r="P154" s="187">
        <f>I154+J154</f>
        <v>0</v>
      </c>
      <c r="Q154" s="187">
        <f>ROUND(I154*H154,2)</f>
        <v>0</v>
      </c>
      <c r="R154" s="187">
        <f>ROUND(J154*H154,2)</f>
        <v>0</v>
      </c>
      <c r="S154" s="75"/>
      <c r="T154" s="188">
        <f>S154*H154</f>
        <v>0</v>
      </c>
      <c r="U154" s="188">
        <v>0</v>
      </c>
      <c r="V154" s="188">
        <f>U154*H154</f>
        <v>0</v>
      </c>
      <c r="W154" s="188">
        <v>0</v>
      </c>
      <c r="X154" s="189">
        <f>W154*H154</f>
        <v>0</v>
      </c>
      <c r="Y154" s="36"/>
      <c r="Z154" s="36"/>
      <c r="AA154" s="36"/>
      <c r="AB154" s="36"/>
      <c r="AC154" s="36"/>
      <c r="AD154" s="36"/>
      <c r="AE154" s="36"/>
      <c r="AR154" s="190" t="s">
        <v>147</v>
      </c>
      <c r="AT154" s="190" t="s">
        <v>142</v>
      </c>
      <c r="AU154" s="190" t="s">
        <v>86</v>
      </c>
      <c r="AY154" s="17" t="s">
        <v>140</v>
      </c>
      <c r="BE154" s="191">
        <f>IF(O154="základní",K154,0)</f>
        <v>0</v>
      </c>
      <c r="BF154" s="191">
        <f>IF(O154="snížená",K154,0)</f>
        <v>0</v>
      </c>
      <c r="BG154" s="191">
        <f>IF(O154="zákl. přenesená",K154,0)</f>
        <v>0</v>
      </c>
      <c r="BH154" s="191">
        <f>IF(O154="sníž. přenesená",K154,0)</f>
        <v>0</v>
      </c>
      <c r="BI154" s="191">
        <f>IF(O154="nulová",K154,0)</f>
        <v>0</v>
      </c>
      <c r="BJ154" s="17" t="s">
        <v>84</v>
      </c>
      <c r="BK154" s="191">
        <f>ROUND(P154*H154,2)</f>
        <v>0</v>
      </c>
      <c r="BL154" s="17" t="s">
        <v>147</v>
      </c>
      <c r="BM154" s="190" t="s">
        <v>183</v>
      </c>
    </row>
    <row r="155" spans="1:63" s="12" customFormat="1" ht="22.8" customHeight="1">
      <c r="A155" s="12"/>
      <c r="B155" s="163"/>
      <c r="C155" s="12"/>
      <c r="D155" s="164" t="s">
        <v>78</v>
      </c>
      <c r="E155" s="175" t="s">
        <v>154</v>
      </c>
      <c r="F155" s="175" t="s">
        <v>184</v>
      </c>
      <c r="G155" s="12"/>
      <c r="H155" s="12"/>
      <c r="I155" s="166"/>
      <c r="J155" s="166"/>
      <c r="K155" s="176">
        <f>BK155</f>
        <v>0</v>
      </c>
      <c r="L155" s="12"/>
      <c r="M155" s="163"/>
      <c r="N155" s="168"/>
      <c r="O155" s="169"/>
      <c r="P155" s="169"/>
      <c r="Q155" s="170">
        <f>SUM(Q156:Q165)</f>
        <v>0</v>
      </c>
      <c r="R155" s="170">
        <f>SUM(R156:R165)</f>
        <v>0</v>
      </c>
      <c r="S155" s="169"/>
      <c r="T155" s="171">
        <f>SUM(T156:T165)</f>
        <v>0</v>
      </c>
      <c r="U155" s="169"/>
      <c r="V155" s="171">
        <f>SUM(V156:V165)</f>
        <v>46.969040559999996</v>
      </c>
      <c r="W155" s="169"/>
      <c r="X155" s="172">
        <f>SUM(X156:X165)</f>
        <v>0</v>
      </c>
      <c r="Y155" s="12"/>
      <c r="Z155" s="12"/>
      <c r="AA155" s="12"/>
      <c r="AB155" s="12"/>
      <c r="AC155" s="12"/>
      <c r="AD155" s="12"/>
      <c r="AE155" s="12"/>
      <c r="AR155" s="164" t="s">
        <v>84</v>
      </c>
      <c r="AT155" s="173" t="s">
        <v>78</v>
      </c>
      <c r="AU155" s="173" t="s">
        <v>84</v>
      </c>
      <c r="AY155" s="164" t="s">
        <v>140</v>
      </c>
      <c r="BK155" s="174">
        <f>SUM(BK156:BK165)</f>
        <v>0</v>
      </c>
    </row>
    <row r="156" spans="1:65" s="2" customFormat="1" ht="12">
      <c r="A156" s="36"/>
      <c r="B156" s="177"/>
      <c r="C156" s="178" t="s">
        <v>185</v>
      </c>
      <c r="D156" s="178" t="s">
        <v>142</v>
      </c>
      <c r="E156" s="179" t="s">
        <v>186</v>
      </c>
      <c r="F156" s="180" t="s">
        <v>187</v>
      </c>
      <c r="G156" s="181" t="s">
        <v>145</v>
      </c>
      <c r="H156" s="182">
        <v>25.248</v>
      </c>
      <c r="I156" s="183"/>
      <c r="J156" s="183"/>
      <c r="K156" s="184">
        <f>ROUND(P156*H156,2)</f>
        <v>0</v>
      </c>
      <c r="L156" s="180" t="s">
        <v>146</v>
      </c>
      <c r="M156" s="37"/>
      <c r="N156" s="185" t="s">
        <v>1</v>
      </c>
      <c r="O156" s="186" t="s">
        <v>42</v>
      </c>
      <c r="P156" s="187">
        <f>I156+J156</f>
        <v>0</v>
      </c>
      <c r="Q156" s="187">
        <f>ROUND(I156*H156,2)</f>
        <v>0</v>
      </c>
      <c r="R156" s="187">
        <f>ROUND(J156*H156,2)</f>
        <v>0</v>
      </c>
      <c r="S156" s="75"/>
      <c r="T156" s="188">
        <f>S156*H156</f>
        <v>0</v>
      </c>
      <c r="U156" s="188">
        <v>1.80972</v>
      </c>
      <c r="V156" s="188">
        <f>U156*H156</f>
        <v>45.69181056</v>
      </c>
      <c r="W156" s="188">
        <v>0</v>
      </c>
      <c r="X156" s="189">
        <f>W156*H156</f>
        <v>0</v>
      </c>
      <c r="Y156" s="36"/>
      <c r="Z156" s="36"/>
      <c r="AA156" s="36"/>
      <c r="AB156" s="36"/>
      <c r="AC156" s="36"/>
      <c r="AD156" s="36"/>
      <c r="AE156" s="36"/>
      <c r="AR156" s="190" t="s">
        <v>147</v>
      </c>
      <c r="AT156" s="190" t="s">
        <v>142</v>
      </c>
      <c r="AU156" s="190" t="s">
        <v>86</v>
      </c>
      <c r="AY156" s="17" t="s">
        <v>140</v>
      </c>
      <c r="BE156" s="191">
        <f>IF(O156="základní",K156,0)</f>
        <v>0</v>
      </c>
      <c r="BF156" s="191">
        <f>IF(O156="snížená",K156,0)</f>
        <v>0</v>
      </c>
      <c r="BG156" s="191">
        <f>IF(O156="zákl. přenesená",K156,0)</f>
        <v>0</v>
      </c>
      <c r="BH156" s="191">
        <f>IF(O156="sníž. přenesená",K156,0)</f>
        <v>0</v>
      </c>
      <c r="BI156" s="191">
        <f>IF(O156="nulová",K156,0)</f>
        <v>0</v>
      </c>
      <c r="BJ156" s="17" t="s">
        <v>84</v>
      </c>
      <c r="BK156" s="191">
        <f>ROUND(P156*H156,2)</f>
        <v>0</v>
      </c>
      <c r="BL156" s="17" t="s">
        <v>147</v>
      </c>
      <c r="BM156" s="190" t="s">
        <v>188</v>
      </c>
    </row>
    <row r="157" spans="1:51" s="13" customFormat="1" ht="12">
      <c r="A157" s="13"/>
      <c r="B157" s="192"/>
      <c r="C157" s="13"/>
      <c r="D157" s="193" t="s">
        <v>149</v>
      </c>
      <c r="E157" s="194" t="s">
        <v>1</v>
      </c>
      <c r="F157" s="195" t="s">
        <v>189</v>
      </c>
      <c r="G157" s="13"/>
      <c r="H157" s="196">
        <v>18.768</v>
      </c>
      <c r="I157" s="197"/>
      <c r="J157" s="197"/>
      <c r="K157" s="13"/>
      <c r="L157" s="13"/>
      <c r="M157" s="192"/>
      <c r="N157" s="198"/>
      <c r="O157" s="199"/>
      <c r="P157" s="199"/>
      <c r="Q157" s="199"/>
      <c r="R157" s="199"/>
      <c r="S157" s="199"/>
      <c r="T157" s="199"/>
      <c r="U157" s="199"/>
      <c r="V157" s="199"/>
      <c r="W157" s="199"/>
      <c r="X157" s="200"/>
      <c r="Y157" s="13"/>
      <c r="Z157" s="13"/>
      <c r="AA157" s="13"/>
      <c r="AB157" s="13"/>
      <c r="AC157" s="13"/>
      <c r="AD157" s="13"/>
      <c r="AE157" s="13"/>
      <c r="AT157" s="194" t="s">
        <v>149</v>
      </c>
      <c r="AU157" s="194" t="s">
        <v>86</v>
      </c>
      <c r="AV157" s="13" t="s">
        <v>86</v>
      </c>
      <c r="AW157" s="13" t="s">
        <v>4</v>
      </c>
      <c r="AX157" s="13" t="s">
        <v>79</v>
      </c>
      <c r="AY157" s="194" t="s">
        <v>140</v>
      </c>
    </row>
    <row r="158" spans="1:51" s="13" customFormat="1" ht="12">
      <c r="A158" s="13"/>
      <c r="B158" s="192"/>
      <c r="C158" s="13"/>
      <c r="D158" s="193" t="s">
        <v>149</v>
      </c>
      <c r="E158" s="194" t="s">
        <v>1</v>
      </c>
      <c r="F158" s="195" t="s">
        <v>190</v>
      </c>
      <c r="G158" s="13"/>
      <c r="H158" s="196">
        <v>6.48</v>
      </c>
      <c r="I158" s="197"/>
      <c r="J158" s="197"/>
      <c r="K158" s="13"/>
      <c r="L158" s="13"/>
      <c r="M158" s="192"/>
      <c r="N158" s="198"/>
      <c r="O158" s="199"/>
      <c r="P158" s="199"/>
      <c r="Q158" s="199"/>
      <c r="R158" s="199"/>
      <c r="S158" s="199"/>
      <c r="T158" s="199"/>
      <c r="U158" s="199"/>
      <c r="V158" s="199"/>
      <c r="W158" s="199"/>
      <c r="X158" s="200"/>
      <c r="Y158" s="13"/>
      <c r="Z158" s="13"/>
      <c r="AA158" s="13"/>
      <c r="AB158" s="13"/>
      <c r="AC158" s="13"/>
      <c r="AD158" s="13"/>
      <c r="AE158" s="13"/>
      <c r="AT158" s="194" t="s">
        <v>149</v>
      </c>
      <c r="AU158" s="194" t="s">
        <v>86</v>
      </c>
      <c r="AV158" s="13" t="s">
        <v>86</v>
      </c>
      <c r="AW158" s="13" t="s">
        <v>4</v>
      </c>
      <c r="AX158" s="13" t="s">
        <v>79</v>
      </c>
      <c r="AY158" s="194" t="s">
        <v>140</v>
      </c>
    </row>
    <row r="159" spans="1:51" s="14" customFormat="1" ht="12">
      <c r="A159" s="14"/>
      <c r="B159" s="201"/>
      <c r="C159" s="14"/>
      <c r="D159" s="193" t="s">
        <v>149</v>
      </c>
      <c r="E159" s="202" t="s">
        <v>1</v>
      </c>
      <c r="F159" s="203" t="s">
        <v>191</v>
      </c>
      <c r="G159" s="14"/>
      <c r="H159" s="204">
        <v>25.248</v>
      </c>
      <c r="I159" s="205"/>
      <c r="J159" s="205"/>
      <c r="K159" s="14"/>
      <c r="L159" s="14"/>
      <c r="M159" s="201"/>
      <c r="N159" s="206"/>
      <c r="O159" s="207"/>
      <c r="P159" s="207"/>
      <c r="Q159" s="207"/>
      <c r="R159" s="207"/>
      <c r="S159" s="207"/>
      <c r="T159" s="207"/>
      <c r="U159" s="207"/>
      <c r="V159" s="207"/>
      <c r="W159" s="207"/>
      <c r="X159" s="208"/>
      <c r="Y159" s="14"/>
      <c r="Z159" s="14"/>
      <c r="AA159" s="14"/>
      <c r="AB159" s="14"/>
      <c r="AC159" s="14"/>
      <c r="AD159" s="14"/>
      <c r="AE159" s="14"/>
      <c r="AT159" s="202" t="s">
        <v>149</v>
      </c>
      <c r="AU159" s="202" t="s">
        <v>86</v>
      </c>
      <c r="AV159" s="14" t="s">
        <v>147</v>
      </c>
      <c r="AW159" s="14" t="s">
        <v>4</v>
      </c>
      <c r="AX159" s="14" t="s">
        <v>84</v>
      </c>
      <c r="AY159" s="202" t="s">
        <v>140</v>
      </c>
    </row>
    <row r="160" spans="1:65" s="2" customFormat="1" ht="24.15" customHeight="1">
      <c r="A160" s="36"/>
      <c r="B160" s="177"/>
      <c r="C160" s="178" t="s">
        <v>192</v>
      </c>
      <c r="D160" s="178" t="s">
        <v>142</v>
      </c>
      <c r="E160" s="179" t="s">
        <v>193</v>
      </c>
      <c r="F160" s="180" t="s">
        <v>194</v>
      </c>
      <c r="G160" s="181" t="s">
        <v>195</v>
      </c>
      <c r="H160" s="182">
        <v>7</v>
      </c>
      <c r="I160" s="183"/>
      <c r="J160" s="183"/>
      <c r="K160" s="184">
        <f>ROUND(P160*H160,2)</f>
        <v>0</v>
      </c>
      <c r="L160" s="180" t="s">
        <v>146</v>
      </c>
      <c r="M160" s="37"/>
      <c r="N160" s="185" t="s">
        <v>1</v>
      </c>
      <c r="O160" s="186" t="s">
        <v>42</v>
      </c>
      <c r="P160" s="187">
        <f>I160+J160</f>
        <v>0</v>
      </c>
      <c r="Q160" s="187">
        <f>ROUND(I160*H160,2)</f>
        <v>0</v>
      </c>
      <c r="R160" s="187">
        <f>ROUND(J160*H160,2)</f>
        <v>0</v>
      </c>
      <c r="S160" s="75"/>
      <c r="T160" s="188">
        <f>S160*H160</f>
        <v>0</v>
      </c>
      <c r="U160" s="188">
        <v>0.17489</v>
      </c>
      <c r="V160" s="188">
        <f>U160*H160</f>
        <v>1.22423</v>
      </c>
      <c r="W160" s="188">
        <v>0</v>
      </c>
      <c r="X160" s="189">
        <f>W160*H160</f>
        <v>0</v>
      </c>
      <c r="Y160" s="36"/>
      <c r="Z160" s="36"/>
      <c r="AA160" s="36"/>
      <c r="AB160" s="36"/>
      <c r="AC160" s="36"/>
      <c r="AD160" s="36"/>
      <c r="AE160" s="36"/>
      <c r="AR160" s="190" t="s">
        <v>147</v>
      </c>
      <c r="AT160" s="190" t="s">
        <v>142</v>
      </c>
      <c r="AU160" s="190" t="s">
        <v>86</v>
      </c>
      <c r="AY160" s="17" t="s">
        <v>140</v>
      </c>
      <c r="BE160" s="191">
        <f>IF(O160="základní",K160,0)</f>
        <v>0</v>
      </c>
      <c r="BF160" s="191">
        <f>IF(O160="snížená",K160,0)</f>
        <v>0</v>
      </c>
      <c r="BG160" s="191">
        <f>IF(O160="zákl. přenesená",K160,0)</f>
        <v>0</v>
      </c>
      <c r="BH160" s="191">
        <f>IF(O160="sníž. přenesená",K160,0)</f>
        <v>0</v>
      </c>
      <c r="BI160" s="191">
        <f>IF(O160="nulová",K160,0)</f>
        <v>0</v>
      </c>
      <c r="BJ160" s="17" t="s">
        <v>84</v>
      </c>
      <c r="BK160" s="191">
        <f>ROUND(P160*H160,2)</f>
        <v>0</v>
      </c>
      <c r="BL160" s="17" t="s">
        <v>147</v>
      </c>
      <c r="BM160" s="190" t="s">
        <v>196</v>
      </c>
    </row>
    <row r="161" spans="1:65" s="2" customFormat="1" ht="24.15" customHeight="1">
      <c r="A161" s="36"/>
      <c r="B161" s="177"/>
      <c r="C161" s="209" t="s">
        <v>197</v>
      </c>
      <c r="D161" s="209" t="s">
        <v>198</v>
      </c>
      <c r="E161" s="210" t="s">
        <v>199</v>
      </c>
      <c r="F161" s="211" t="s">
        <v>200</v>
      </c>
      <c r="G161" s="212" t="s">
        <v>195</v>
      </c>
      <c r="H161" s="213">
        <v>5</v>
      </c>
      <c r="I161" s="214"/>
      <c r="J161" s="215"/>
      <c r="K161" s="216">
        <f>ROUND(P161*H161,2)</f>
        <v>0</v>
      </c>
      <c r="L161" s="211" t="s">
        <v>146</v>
      </c>
      <c r="M161" s="217"/>
      <c r="N161" s="218" t="s">
        <v>1</v>
      </c>
      <c r="O161" s="186" t="s">
        <v>42</v>
      </c>
      <c r="P161" s="187">
        <f>I161+J161</f>
        <v>0</v>
      </c>
      <c r="Q161" s="187">
        <f>ROUND(I161*H161,2)</f>
        <v>0</v>
      </c>
      <c r="R161" s="187">
        <f>ROUND(J161*H161,2)</f>
        <v>0</v>
      </c>
      <c r="S161" s="75"/>
      <c r="T161" s="188">
        <f>S161*H161</f>
        <v>0</v>
      </c>
      <c r="U161" s="188">
        <v>0.0035</v>
      </c>
      <c r="V161" s="188">
        <f>U161*H161</f>
        <v>0.0175</v>
      </c>
      <c r="W161" s="188">
        <v>0</v>
      </c>
      <c r="X161" s="189">
        <f>W161*H161</f>
        <v>0</v>
      </c>
      <c r="Y161" s="36"/>
      <c r="Z161" s="36"/>
      <c r="AA161" s="36"/>
      <c r="AB161" s="36"/>
      <c r="AC161" s="36"/>
      <c r="AD161" s="36"/>
      <c r="AE161" s="36"/>
      <c r="AR161" s="190" t="s">
        <v>180</v>
      </c>
      <c r="AT161" s="190" t="s">
        <v>198</v>
      </c>
      <c r="AU161" s="190" t="s">
        <v>86</v>
      </c>
      <c r="AY161" s="17" t="s">
        <v>140</v>
      </c>
      <c r="BE161" s="191">
        <f>IF(O161="základní",K161,0)</f>
        <v>0</v>
      </c>
      <c r="BF161" s="191">
        <f>IF(O161="snížená",K161,0)</f>
        <v>0</v>
      </c>
      <c r="BG161" s="191">
        <f>IF(O161="zákl. přenesená",K161,0)</f>
        <v>0</v>
      </c>
      <c r="BH161" s="191">
        <f>IF(O161="sníž. přenesená",K161,0)</f>
        <v>0</v>
      </c>
      <c r="BI161" s="191">
        <f>IF(O161="nulová",K161,0)</f>
        <v>0</v>
      </c>
      <c r="BJ161" s="17" t="s">
        <v>84</v>
      </c>
      <c r="BK161" s="191">
        <f>ROUND(P161*H161,2)</f>
        <v>0</v>
      </c>
      <c r="BL161" s="17" t="s">
        <v>147</v>
      </c>
      <c r="BM161" s="190" t="s">
        <v>201</v>
      </c>
    </row>
    <row r="162" spans="1:65" s="2" customFormat="1" ht="37.8" customHeight="1">
      <c r="A162" s="36"/>
      <c r="B162" s="177"/>
      <c r="C162" s="209" t="s">
        <v>202</v>
      </c>
      <c r="D162" s="209" t="s">
        <v>198</v>
      </c>
      <c r="E162" s="210" t="s">
        <v>203</v>
      </c>
      <c r="F162" s="211" t="s">
        <v>204</v>
      </c>
      <c r="G162" s="212" t="s">
        <v>195</v>
      </c>
      <c r="H162" s="213">
        <v>2</v>
      </c>
      <c r="I162" s="214"/>
      <c r="J162" s="215"/>
      <c r="K162" s="216">
        <f>ROUND(P162*H162,2)</f>
        <v>0</v>
      </c>
      <c r="L162" s="211" t="s">
        <v>146</v>
      </c>
      <c r="M162" s="217"/>
      <c r="N162" s="218" t="s">
        <v>1</v>
      </c>
      <c r="O162" s="186" t="s">
        <v>42</v>
      </c>
      <c r="P162" s="187">
        <f>I162+J162</f>
        <v>0</v>
      </c>
      <c r="Q162" s="187">
        <f>ROUND(I162*H162,2)</f>
        <v>0</v>
      </c>
      <c r="R162" s="187">
        <f>ROUND(J162*H162,2)</f>
        <v>0</v>
      </c>
      <c r="S162" s="75"/>
      <c r="T162" s="188">
        <f>S162*H162</f>
        <v>0</v>
      </c>
      <c r="U162" s="188">
        <v>0.002</v>
      </c>
      <c r="V162" s="188">
        <f>U162*H162</f>
        <v>0.004</v>
      </c>
      <c r="W162" s="188">
        <v>0</v>
      </c>
      <c r="X162" s="189">
        <f>W162*H162</f>
        <v>0</v>
      </c>
      <c r="Y162" s="36"/>
      <c r="Z162" s="36"/>
      <c r="AA162" s="36"/>
      <c r="AB162" s="36"/>
      <c r="AC162" s="36"/>
      <c r="AD162" s="36"/>
      <c r="AE162" s="36"/>
      <c r="AR162" s="190" t="s">
        <v>180</v>
      </c>
      <c r="AT162" s="190" t="s">
        <v>198</v>
      </c>
      <c r="AU162" s="190" t="s">
        <v>86</v>
      </c>
      <c r="AY162" s="17" t="s">
        <v>140</v>
      </c>
      <c r="BE162" s="191">
        <f>IF(O162="základní",K162,0)</f>
        <v>0</v>
      </c>
      <c r="BF162" s="191">
        <f>IF(O162="snížená",K162,0)</f>
        <v>0</v>
      </c>
      <c r="BG162" s="191">
        <f>IF(O162="zákl. přenesená",K162,0)</f>
        <v>0</v>
      </c>
      <c r="BH162" s="191">
        <f>IF(O162="sníž. přenesená",K162,0)</f>
        <v>0</v>
      </c>
      <c r="BI162" s="191">
        <f>IF(O162="nulová",K162,0)</f>
        <v>0</v>
      </c>
      <c r="BJ162" s="17" t="s">
        <v>84</v>
      </c>
      <c r="BK162" s="191">
        <f>ROUND(P162*H162,2)</f>
        <v>0</v>
      </c>
      <c r="BL162" s="17" t="s">
        <v>147</v>
      </c>
      <c r="BM162" s="190" t="s">
        <v>205</v>
      </c>
    </row>
    <row r="163" spans="1:65" s="2" customFormat="1" ht="24.15" customHeight="1">
      <c r="A163" s="36"/>
      <c r="B163" s="177"/>
      <c r="C163" s="178" t="s">
        <v>206</v>
      </c>
      <c r="D163" s="178" t="s">
        <v>142</v>
      </c>
      <c r="E163" s="179" t="s">
        <v>207</v>
      </c>
      <c r="F163" s="180" t="s">
        <v>208</v>
      </c>
      <c r="G163" s="181" t="s">
        <v>209</v>
      </c>
      <c r="H163" s="182">
        <v>20</v>
      </c>
      <c r="I163" s="183"/>
      <c r="J163" s="183"/>
      <c r="K163" s="184">
        <f>ROUND(P163*H163,2)</f>
        <v>0</v>
      </c>
      <c r="L163" s="180" t="s">
        <v>146</v>
      </c>
      <c r="M163" s="37"/>
      <c r="N163" s="185" t="s">
        <v>1</v>
      </c>
      <c r="O163" s="186" t="s">
        <v>42</v>
      </c>
      <c r="P163" s="187">
        <f>I163+J163</f>
        <v>0</v>
      </c>
      <c r="Q163" s="187">
        <f>ROUND(I163*H163,2)</f>
        <v>0</v>
      </c>
      <c r="R163" s="187">
        <f>ROUND(J163*H163,2)</f>
        <v>0</v>
      </c>
      <c r="S163" s="75"/>
      <c r="T163" s="188">
        <f>S163*H163</f>
        <v>0</v>
      </c>
      <c r="U163" s="188">
        <v>0</v>
      </c>
      <c r="V163" s="188">
        <f>U163*H163</f>
        <v>0</v>
      </c>
      <c r="W163" s="188">
        <v>0</v>
      </c>
      <c r="X163" s="189">
        <f>W163*H163</f>
        <v>0</v>
      </c>
      <c r="Y163" s="36"/>
      <c r="Z163" s="36"/>
      <c r="AA163" s="36"/>
      <c r="AB163" s="36"/>
      <c r="AC163" s="36"/>
      <c r="AD163" s="36"/>
      <c r="AE163" s="36"/>
      <c r="AR163" s="190" t="s">
        <v>147</v>
      </c>
      <c r="AT163" s="190" t="s">
        <v>142</v>
      </c>
      <c r="AU163" s="190" t="s">
        <v>86</v>
      </c>
      <c r="AY163" s="17" t="s">
        <v>140</v>
      </c>
      <c r="BE163" s="191">
        <f>IF(O163="základní",K163,0)</f>
        <v>0</v>
      </c>
      <c r="BF163" s="191">
        <f>IF(O163="snížená",K163,0)</f>
        <v>0</v>
      </c>
      <c r="BG163" s="191">
        <f>IF(O163="zákl. přenesená",K163,0)</f>
        <v>0</v>
      </c>
      <c r="BH163" s="191">
        <f>IF(O163="sníž. přenesená",K163,0)</f>
        <v>0</v>
      </c>
      <c r="BI163" s="191">
        <f>IF(O163="nulová",K163,0)</f>
        <v>0</v>
      </c>
      <c r="BJ163" s="17" t="s">
        <v>84</v>
      </c>
      <c r="BK163" s="191">
        <f>ROUND(P163*H163,2)</f>
        <v>0</v>
      </c>
      <c r="BL163" s="17" t="s">
        <v>147</v>
      </c>
      <c r="BM163" s="190" t="s">
        <v>210</v>
      </c>
    </row>
    <row r="164" spans="1:65" s="2" customFormat="1" ht="24.15" customHeight="1">
      <c r="A164" s="36"/>
      <c r="B164" s="177"/>
      <c r="C164" s="209" t="s">
        <v>211</v>
      </c>
      <c r="D164" s="209" t="s">
        <v>198</v>
      </c>
      <c r="E164" s="210" t="s">
        <v>212</v>
      </c>
      <c r="F164" s="211" t="s">
        <v>213</v>
      </c>
      <c r="G164" s="212" t="s">
        <v>209</v>
      </c>
      <c r="H164" s="213">
        <v>21</v>
      </c>
      <c r="I164" s="214"/>
      <c r="J164" s="215"/>
      <c r="K164" s="216">
        <f>ROUND(P164*H164,2)</f>
        <v>0</v>
      </c>
      <c r="L164" s="211" t="s">
        <v>146</v>
      </c>
      <c r="M164" s="217"/>
      <c r="N164" s="218" t="s">
        <v>1</v>
      </c>
      <c r="O164" s="186" t="s">
        <v>42</v>
      </c>
      <c r="P164" s="187">
        <f>I164+J164</f>
        <v>0</v>
      </c>
      <c r="Q164" s="187">
        <f>ROUND(I164*H164,2)</f>
        <v>0</v>
      </c>
      <c r="R164" s="187">
        <f>ROUND(J164*H164,2)</f>
        <v>0</v>
      </c>
      <c r="S164" s="75"/>
      <c r="T164" s="188">
        <f>S164*H164</f>
        <v>0</v>
      </c>
      <c r="U164" s="188">
        <v>0.0015</v>
      </c>
      <c r="V164" s="188">
        <f>U164*H164</f>
        <v>0.0315</v>
      </c>
      <c r="W164" s="188">
        <v>0</v>
      </c>
      <c r="X164" s="189">
        <f>W164*H164</f>
        <v>0</v>
      </c>
      <c r="Y164" s="36"/>
      <c r="Z164" s="36"/>
      <c r="AA164" s="36"/>
      <c r="AB164" s="36"/>
      <c r="AC164" s="36"/>
      <c r="AD164" s="36"/>
      <c r="AE164" s="36"/>
      <c r="AR164" s="190" t="s">
        <v>180</v>
      </c>
      <c r="AT164" s="190" t="s">
        <v>198</v>
      </c>
      <c r="AU164" s="190" t="s">
        <v>86</v>
      </c>
      <c r="AY164" s="17" t="s">
        <v>140</v>
      </c>
      <c r="BE164" s="191">
        <f>IF(O164="základní",K164,0)</f>
        <v>0</v>
      </c>
      <c r="BF164" s="191">
        <f>IF(O164="snížená",K164,0)</f>
        <v>0</v>
      </c>
      <c r="BG164" s="191">
        <f>IF(O164="zákl. přenesená",K164,0)</f>
        <v>0</v>
      </c>
      <c r="BH164" s="191">
        <f>IF(O164="sníž. přenesená",K164,0)</f>
        <v>0</v>
      </c>
      <c r="BI164" s="191">
        <f>IF(O164="nulová",K164,0)</f>
        <v>0</v>
      </c>
      <c r="BJ164" s="17" t="s">
        <v>84</v>
      </c>
      <c r="BK164" s="191">
        <f>ROUND(P164*H164,2)</f>
        <v>0</v>
      </c>
      <c r="BL164" s="17" t="s">
        <v>147</v>
      </c>
      <c r="BM164" s="190" t="s">
        <v>214</v>
      </c>
    </row>
    <row r="165" spans="1:51" s="13" customFormat="1" ht="12">
      <c r="A165" s="13"/>
      <c r="B165" s="192"/>
      <c r="C165" s="13"/>
      <c r="D165" s="193" t="s">
        <v>149</v>
      </c>
      <c r="E165" s="13"/>
      <c r="F165" s="195" t="s">
        <v>215</v>
      </c>
      <c r="G165" s="13"/>
      <c r="H165" s="196">
        <v>21</v>
      </c>
      <c r="I165" s="197"/>
      <c r="J165" s="197"/>
      <c r="K165" s="13"/>
      <c r="L165" s="13"/>
      <c r="M165" s="192"/>
      <c r="N165" s="198"/>
      <c r="O165" s="199"/>
      <c r="P165" s="199"/>
      <c r="Q165" s="199"/>
      <c r="R165" s="199"/>
      <c r="S165" s="199"/>
      <c r="T165" s="199"/>
      <c r="U165" s="199"/>
      <c r="V165" s="199"/>
      <c r="W165" s="199"/>
      <c r="X165" s="200"/>
      <c r="Y165" s="13"/>
      <c r="Z165" s="13"/>
      <c r="AA165" s="13"/>
      <c r="AB165" s="13"/>
      <c r="AC165" s="13"/>
      <c r="AD165" s="13"/>
      <c r="AE165" s="13"/>
      <c r="AT165" s="194" t="s">
        <v>149</v>
      </c>
      <c r="AU165" s="194" t="s">
        <v>86</v>
      </c>
      <c r="AV165" s="13" t="s">
        <v>86</v>
      </c>
      <c r="AW165" s="13" t="s">
        <v>3</v>
      </c>
      <c r="AX165" s="13" t="s">
        <v>84</v>
      </c>
      <c r="AY165" s="194" t="s">
        <v>140</v>
      </c>
    </row>
    <row r="166" spans="1:63" s="12" customFormat="1" ht="22.8" customHeight="1">
      <c r="A166" s="12"/>
      <c r="B166" s="163"/>
      <c r="C166" s="12"/>
      <c r="D166" s="164" t="s">
        <v>78</v>
      </c>
      <c r="E166" s="175" t="s">
        <v>147</v>
      </c>
      <c r="F166" s="175" t="s">
        <v>216</v>
      </c>
      <c r="G166" s="12"/>
      <c r="H166" s="12"/>
      <c r="I166" s="166"/>
      <c r="J166" s="166"/>
      <c r="K166" s="176">
        <f>BK166</f>
        <v>0</v>
      </c>
      <c r="L166" s="12"/>
      <c r="M166" s="163"/>
      <c r="N166" s="168"/>
      <c r="O166" s="169"/>
      <c r="P166" s="169"/>
      <c r="Q166" s="170">
        <f>SUM(Q167:Q179)</f>
        <v>0</v>
      </c>
      <c r="R166" s="170">
        <f>SUM(R167:R179)</f>
        <v>0</v>
      </c>
      <c r="S166" s="169"/>
      <c r="T166" s="171">
        <f>SUM(T167:T179)</f>
        <v>0</v>
      </c>
      <c r="U166" s="169"/>
      <c r="V166" s="171">
        <f>SUM(V167:V179)</f>
        <v>11.961703660000001</v>
      </c>
      <c r="W166" s="169"/>
      <c r="X166" s="172">
        <f>SUM(X167:X179)</f>
        <v>0</v>
      </c>
      <c r="Y166" s="12"/>
      <c r="Z166" s="12"/>
      <c r="AA166" s="12"/>
      <c r="AB166" s="12"/>
      <c r="AC166" s="12"/>
      <c r="AD166" s="12"/>
      <c r="AE166" s="12"/>
      <c r="AR166" s="164" t="s">
        <v>84</v>
      </c>
      <c r="AT166" s="173" t="s">
        <v>78</v>
      </c>
      <c r="AU166" s="173" t="s">
        <v>84</v>
      </c>
      <c r="AY166" s="164" t="s">
        <v>140</v>
      </c>
      <c r="BK166" s="174">
        <f>SUM(BK167:BK179)</f>
        <v>0</v>
      </c>
    </row>
    <row r="167" spans="1:65" s="2" customFormat="1" ht="33" customHeight="1">
      <c r="A167" s="36"/>
      <c r="B167" s="177"/>
      <c r="C167" s="178" t="s">
        <v>9</v>
      </c>
      <c r="D167" s="178" t="s">
        <v>142</v>
      </c>
      <c r="E167" s="179" t="s">
        <v>217</v>
      </c>
      <c r="F167" s="180" t="s">
        <v>218</v>
      </c>
      <c r="G167" s="181" t="s">
        <v>161</v>
      </c>
      <c r="H167" s="182">
        <v>0.8</v>
      </c>
      <c r="I167" s="183"/>
      <c r="J167" s="183"/>
      <c r="K167" s="184">
        <f>ROUND(P167*H167,2)</f>
        <v>0</v>
      </c>
      <c r="L167" s="180" t="s">
        <v>146</v>
      </c>
      <c r="M167" s="37"/>
      <c r="N167" s="185" t="s">
        <v>1</v>
      </c>
      <c r="O167" s="186" t="s">
        <v>42</v>
      </c>
      <c r="P167" s="187">
        <f>I167+J167</f>
        <v>0</v>
      </c>
      <c r="Q167" s="187">
        <f>ROUND(I167*H167,2)</f>
        <v>0</v>
      </c>
      <c r="R167" s="187">
        <f>ROUND(J167*H167,2)</f>
        <v>0</v>
      </c>
      <c r="S167" s="75"/>
      <c r="T167" s="188">
        <f>S167*H167</f>
        <v>0</v>
      </c>
      <c r="U167" s="188">
        <v>0.00134</v>
      </c>
      <c r="V167" s="188">
        <f>U167*H167</f>
        <v>0.001072</v>
      </c>
      <c r="W167" s="188">
        <v>0</v>
      </c>
      <c r="X167" s="189">
        <f>W167*H167</f>
        <v>0</v>
      </c>
      <c r="Y167" s="36"/>
      <c r="Z167" s="36"/>
      <c r="AA167" s="36"/>
      <c r="AB167" s="36"/>
      <c r="AC167" s="36"/>
      <c r="AD167" s="36"/>
      <c r="AE167" s="36"/>
      <c r="AR167" s="190" t="s">
        <v>147</v>
      </c>
      <c r="AT167" s="190" t="s">
        <v>142</v>
      </c>
      <c r="AU167" s="190" t="s">
        <v>86</v>
      </c>
      <c r="AY167" s="17" t="s">
        <v>140</v>
      </c>
      <c r="BE167" s="191">
        <f>IF(O167="základní",K167,0)</f>
        <v>0</v>
      </c>
      <c r="BF167" s="191">
        <f>IF(O167="snížená",K167,0)</f>
        <v>0</v>
      </c>
      <c r="BG167" s="191">
        <f>IF(O167="zákl. přenesená",K167,0)</f>
        <v>0</v>
      </c>
      <c r="BH167" s="191">
        <f>IF(O167="sníž. přenesená",K167,0)</f>
        <v>0</v>
      </c>
      <c r="BI167" s="191">
        <f>IF(O167="nulová",K167,0)</f>
        <v>0</v>
      </c>
      <c r="BJ167" s="17" t="s">
        <v>84</v>
      </c>
      <c r="BK167" s="191">
        <f>ROUND(P167*H167,2)</f>
        <v>0</v>
      </c>
      <c r="BL167" s="17" t="s">
        <v>147</v>
      </c>
      <c r="BM167" s="190" t="s">
        <v>219</v>
      </c>
    </row>
    <row r="168" spans="1:51" s="13" customFormat="1" ht="12">
      <c r="A168" s="13"/>
      <c r="B168" s="192"/>
      <c r="C168" s="13"/>
      <c r="D168" s="193" t="s">
        <v>149</v>
      </c>
      <c r="E168" s="194" t="s">
        <v>1</v>
      </c>
      <c r="F168" s="195" t="s">
        <v>220</v>
      </c>
      <c r="G168" s="13"/>
      <c r="H168" s="196">
        <v>0.8</v>
      </c>
      <c r="I168" s="197"/>
      <c r="J168" s="197"/>
      <c r="K168" s="13"/>
      <c r="L168" s="13"/>
      <c r="M168" s="192"/>
      <c r="N168" s="198"/>
      <c r="O168" s="199"/>
      <c r="P168" s="199"/>
      <c r="Q168" s="199"/>
      <c r="R168" s="199"/>
      <c r="S168" s="199"/>
      <c r="T168" s="199"/>
      <c r="U168" s="199"/>
      <c r="V168" s="199"/>
      <c r="W168" s="199"/>
      <c r="X168" s="200"/>
      <c r="Y168" s="13"/>
      <c r="Z168" s="13"/>
      <c r="AA168" s="13"/>
      <c r="AB168" s="13"/>
      <c r="AC168" s="13"/>
      <c r="AD168" s="13"/>
      <c r="AE168" s="13"/>
      <c r="AT168" s="194" t="s">
        <v>149</v>
      </c>
      <c r="AU168" s="194" t="s">
        <v>86</v>
      </c>
      <c r="AV168" s="13" t="s">
        <v>86</v>
      </c>
      <c r="AW168" s="13" t="s">
        <v>4</v>
      </c>
      <c r="AX168" s="13" t="s">
        <v>84</v>
      </c>
      <c r="AY168" s="194" t="s">
        <v>140</v>
      </c>
    </row>
    <row r="169" spans="1:65" s="2" customFormat="1" ht="33" customHeight="1">
      <c r="A169" s="36"/>
      <c r="B169" s="177"/>
      <c r="C169" s="178" t="s">
        <v>221</v>
      </c>
      <c r="D169" s="178" t="s">
        <v>142</v>
      </c>
      <c r="E169" s="179" t="s">
        <v>222</v>
      </c>
      <c r="F169" s="180" t="s">
        <v>223</v>
      </c>
      <c r="G169" s="181" t="s">
        <v>161</v>
      </c>
      <c r="H169" s="182">
        <v>0.8</v>
      </c>
      <c r="I169" s="183"/>
      <c r="J169" s="183"/>
      <c r="K169" s="184">
        <f>ROUND(P169*H169,2)</f>
        <v>0</v>
      </c>
      <c r="L169" s="180" t="s">
        <v>146</v>
      </c>
      <c r="M169" s="37"/>
      <c r="N169" s="185" t="s">
        <v>1</v>
      </c>
      <c r="O169" s="186" t="s">
        <v>42</v>
      </c>
      <c r="P169" s="187">
        <f>I169+J169</f>
        <v>0</v>
      </c>
      <c r="Q169" s="187">
        <f>ROUND(I169*H169,2)</f>
        <v>0</v>
      </c>
      <c r="R169" s="187">
        <f>ROUND(J169*H169,2)</f>
        <v>0</v>
      </c>
      <c r="S169" s="75"/>
      <c r="T169" s="188">
        <f>S169*H169</f>
        <v>0</v>
      </c>
      <c r="U169" s="188">
        <v>0</v>
      </c>
      <c r="V169" s="188">
        <f>U169*H169</f>
        <v>0</v>
      </c>
      <c r="W169" s="188">
        <v>0</v>
      </c>
      <c r="X169" s="189">
        <f>W169*H169</f>
        <v>0</v>
      </c>
      <c r="Y169" s="36"/>
      <c r="Z169" s="36"/>
      <c r="AA169" s="36"/>
      <c r="AB169" s="36"/>
      <c r="AC169" s="36"/>
      <c r="AD169" s="36"/>
      <c r="AE169" s="36"/>
      <c r="AR169" s="190" t="s">
        <v>147</v>
      </c>
      <c r="AT169" s="190" t="s">
        <v>142</v>
      </c>
      <c r="AU169" s="190" t="s">
        <v>86</v>
      </c>
      <c r="AY169" s="17" t="s">
        <v>140</v>
      </c>
      <c r="BE169" s="191">
        <f>IF(O169="základní",K169,0)</f>
        <v>0</v>
      </c>
      <c r="BF169" s="191">
        <f>IF(O169="snížená",K169,0)</f>
        <v>0</v>
      </c>
      <c r="BG169" s="191">
        <f>IF(O169="zákl. přenesená",K169,0)</f>
        <v>0</v>
      </c>
      <c r="BH169" s="191">
        <f>IF(O169="sníž. přenesená",K169,0)</f>
        <v>0</v>
      </c>
      <c r="BI169" s="191">
        <f>IF(O169="nulová",K169,0)</f>
        <v>0</v>
      </c>
      <c r="BJ169" s="17" t="s">
        <v>84</v>
      </c>
      <c r="BK169" s="191">
        <f>ROUND(P169*H169,2)</f>
        <v>0</v>
      </c>
      <c r="BL169" s="17" t="s">
        <v>147</v>
      </c>
      <c r="BM169" s="190" t="s">
        <v>224</v>
      </c>
    </row>
    <row r="170" spans="1:65" s="2" customFormat="1" ht="24.15" customHeight="1">
      <c r="A170" s="36"/>
      <c r="B170" s="177"/>
      <c r="C170" s="178" t="s">
        <v>225</v>
      </c>
      <c r="D170" s="178" t="s">
        <v>142</v>
      </c>
      <c r="E170" s="179" t="s">
        <v>226</v>
      </c>
      <c r="F170" s="180" t="s">
        <v>227</v>
      </c>
      <c r="G170" s="181" t="s">
        <v>145</v>
      </c>
      <c r="H170" s="182">
        <v>4.479</v>
      </c>
      <c r="I170" s="183"/>
      <c r="J170" s="183"/>
      <c r="K170" s="184">
        <f>ROUND(P170*H170,2)</f>
        <v>0</v>
      </c>
      <c r="L170" s="180" t="s">
        <v>146</v>
      </c>
      <c r="M170" s="37"/>
      <c r="N170" s="185" t="s">
        <v>1</v>
      </c>
      <c r="O170" s="186" t="s">
        <v>42</v>
      </c>
      <c r="P170" s="187">
        <f>I170+J170</f>
        <v>0</v>
      </c>
      <c r="Q170" s="187">
        <f>ROUND(I170*H170,2)</f>
        <v>0</v>
      </c>
      <c r="R170" s="187">
        <f>ROUND(J170*H170,2)</f>
        <v>0</v>
      </c>
      <c r="S170" s="75"/>
      <c r="T170" s="188">
        <f>S170*H170</f>
        <v>0</v>
      </c>
      <c r="U170" s="188">
        <v>2.50198</v>
      </c>
      <c r="V170" s="188">
        <f>U170*H170</f>
        <v>11.20636842</v>
      </c>
      <c r="W170" s="188">
        <v>0</v>
      </c>
      <c r="X170" s="189">
        <f>W170*H170</f>
        <v>0</v>
      </c>
      <c r="Y170" s="36"/>
      <c r="Z170" s="36"/>
      <c r="AA170" s="36"/>
      <c r="AB170" s="36"/>
      <c r="AC170" s="36"/>
      <c r="AD170" s="36"/>
      <c r="AE170" s="36"/>
      <c r="AR170" s="190" t="s">
        <v>147</v>
      </c>
      <c r="AT170" s="190" t="s">
        <v>142</v>
      </c>
      <c r="AU170" s="190" t="s">
        <v>86</v>
      </c>
      <c r="AY170" s="17" t="s">
        <v>140</v>
      </c>
      <c r="BE170" s="191">
        <f>IF(O170="základní",K170,0)</f>
        <v>0</v>
      </c>
      <c r="BF170" s="191">
        <f>IF(O170="snížená",K170,0)</f>
        <v>0</v>
      </c>
      <c r="BG170" s="191">
        <f>IF(O170="zákl. přenesená",K170,0)</f>
        <v>0</v>
      </c>
      <c r="BH170" s="191">
        <f>IF(O170="sníž. přenesená",K170,0)</f>
        <v>0</v>
      </c>
      <c r="BI170" s="191">
        <f>IF(O170="nulová",K170,0)</f>
        <v>0</v>
      </c>
      <c r="BJ170" s="17" t="s">
        <v>84</v>
      </c>
      <c r="BK170" s="191">
        <f>ROUND(P170*H170,2)</f>
        <v>0</v>
      </c>
      <c r="BL170" s="17" t="s">
        <v>147</v>
      </c>
      <c r="BM170" s="190" t="s">
        <v>228</v>
      </c>
    </row>
    <row r="171" spans="1:51" s="13" customFormat="1" ht="12">
      <c r="A171" s="13"/>
      <c r="B171" s="192"/>
      <c r="C171" s="13"/>
      <c r="D171" s="193" t="s">
        <v>149</v>
      </c>
      <c r="E171" s="194" t="s">
        <v>1</v>
      </c>
      <c r="F171" s="195" t="s">
        <v>229</v>
      </c>
      <c r="G171" s="13"/>
      <c r="H171" s="196">
        <v>4.479</v>
      </c>
      <c r="I171" s="197"/>
      <c r="J171" s="197"/>
      <c r="K171" s="13"/>
      <c r="L171" s="13"/>
      <c r="M171" s="192"/>
      <c r="N171" s="198"/>
      <c r="O171" s="199"/>
      <c r="P171" s="199"/>
      <c r="Q171" s="199"/>
      <c r="R171" s="199"/>
      <c r="S171" s="199"/>
      <c r="T171" s="199"/>
      <c r="U171" s="199"/>
      <c r="V171" s="199"/>
      <c r="W171" s="199"/>
      <c r="X171" s="200"/>
      <c r="Y171" s="13"/>
      <c r="Z171" s="13"/>
      <c r="AA171" s="13"/>
      <c r="AB171" s="13"/>
      <c r="AC171" s="13"/>
      <c r="AD171" s="13"/>
      <c r="AE171" s="13"/>
      <c r="AT171" s="194" t="s">
        <v>149</v>
      </c>
      <c r="AU171" s="194" t="s">
        <v>86</v>
      </c>
      <c r="AV171" s="13" t="s">
        <v>86</v>
      </c>
      <c r="AW171" s="13" t="s">
        <v>4</v>
      </c>
      <c r="AX171" s="13" t="s">
        <v>84</v>
      </c>
      <c r="AY171" s="194" t="s">
        <v>140</v>
      </c>
    </row>
    <row r="172" spans="1:65" s="2" customFormat="1" ht="24.15" customHeight="1">
      <c r="A172" s="36"/>
      <c r="B172" s="177"/>
      <c r="C172" s="178" t="s">
        <v>230</v>
      </c>
      <c r="D172" s="178" t="s">
        <v>142</v>
      </c>
      <c r="E172" s="179" t="s">
        <v>231</v>
      </c>
      <c r="F172" s="180" t="s">
        <v>232</v>
      </c>
      <c r="G172" s="181" t="s">
        <v>161</v>
      </c>
      <c r="H172" s="182">
        <v>50.18</v>
      </c>
      <c r="I172" s="183"/>
      <c r="J172" s="183"/>
      <c r="K172" s="184">
        <f>ROUND(P172*H172,2)</f>
        <v>0</v>
      </c>
      <c r="L172" s="180" t="s">
        <v>146</v>
      </c>
      <c r="M172" s="37"/>
      <c r="N172" s="185" t="s">
        <v>1</v>
      </c>
      <c r="O172" s="186" t="s">
        <v>42</v>
      </c>
      <c r="P172" s="187">
        <f>I172+J172</f>
        <v>0</v>
      </c>
      <c r="Q172" s="187">
        <f>ROUND(I172*H172,2)</f>
        <v>0</v>
      </c>
      <c r="R172" s="187">
        <f>ROUND(J172*H172,2)</f>
        <v>0</v>
      </c>
      <c r="S172" s="75"/>
      <c r="T172" s="188">
        <f>S172*H172</f>
        <v>0</v>
      </c>
      <c r="U172" s="188">
        <v>0.00842</v>
      </c>
      <c r="V172" s="188">
        <f>U172*H172</f>
        <v>0.4225156</v>
      </c>
      <c r="W172" s="188">
        <v>0</v>
      </c>
      <c r="X172" s="189">
        <f>W172*H172</f>
        <v>0</v>
      </c>
      <c r="Y172" s="36"/>
      <c r="Z172" s="36"/>
      <c r="AA172" s="36"/>
      <c r="AB172" s="36"/>
      <c r="AC172" s="36"/>
      <c r="AD172" s="36"/>
      <c r="AE172" s="36"/>
      <c r="AR172" s="190" t="s">
        <v>147</v>
      </c>
      <c r="AT172" s="190" t="s">
        <v>142</v>
      </c>
      <c r="AU172" s="190" t="s">
        <v>86</v>
      </c>
      <c r="AY172" s="17" t="s">
        <v>140</v>
      </c>
      <c r="BE172" s="191">
        <f>IF(O172="základní",K172,0)</f>
        <v>0</v>
      </c>
      <c r="BF172" s="191">
        <f>IF(O172="snížená",K172,0)</f>
        <v>0</v>
      </c>
      <c r="BG172" s="191">
        <f>IF(O172="zákl. přenesená",K172,0)</f>
        <v>0</v>
      </c>
      <c r="BH172" s="191">
        <f>IF(O172="sníž. přenesená",K172,0)</f>
        <v>0</v>
      </c>
      <c r="BI172" s="191">
        <f>IF(O172="nulová",K172,0)</f>
        <v>0</v>
      </c>
      <c r="BJ172" s="17" t="s">
        <v>84</v>
      </c>
      <c r="BK172" s="191">
        <f>ROUND(P172*H172,2)</f>
        <v>0</v>
      </c>
      <c r="BL172" s="17" t="s">
        <v>147</v>
      </c>
      <c r="BM172" s="190" t="s">
        <v>233</v>
      </c>
    </row>
    <row r="173" spans="1:51" s="13" customFormat="1" ht="12">
      <c r="A173" s="13"/>
      <c r="B173" s="192"/>
      <c r="C173" s="13"/>
      <c r="D173" s="193" t="s">
        <v>149</v>
      </c>
      <c r="E173" s="194" t="s">
        <v>1</v>
      </c>
      <c r="F173" s="195" t="s">
        <v>234</v>
      </c>
      <c r="G173" s="13"/>
      <c r="H173" s="196">
        <v>50.18</v>
      </c>
      <c r="I173" s="197"/>
      <c r="J173" s="197"/>
      <c r="K173" s="13"/>
      <c r="L173" s="13"/>
      <c r="M173" s="192"/>
      <c r="N173" s="198"/>
      <c r="O173" s="199"/>
      <c r="P173" s="199"/>
      <c r="Q173" s="199"/>
      <c r="R173" s="199"/>
      <c r="S173" s="199"/>
      <c r="T173" s="199"/>
      <c r="U173" s="199"/>
      <c r="V173" s="199"/>
      <c r="W173" s="199"/>
      <c r="X173" s="200"/>
      <c r="Y173" s="13"/>
      <c r="Z173" s="13"/>
      <c r="AA173" s="13"/>
      <c r="AB173" s="13"/>
      <c r="AC173" s="13"/>
      <c r="AD173" s="13"/>
      <c r="AE173" s="13"/>
      <c r="AT173" s="194" t="s">
        <v>149</v>
      </c>
      <c r="AU173" s="194" t="s">
        <v>86</v>
      </c>
      <c r="AV173" s="13" t="s">
        <v>86</v>
      </c>
      <c r="AW173" s="13" t="s">
        <v>4</v>
      </c>
      <c r="AX173" s="13" t="s">
        <v>84</v>
      </c>
      <c r="AY173" s="194" t="s">
        <v>140</v>
      </c>
    </row>
    <row r="174" spans="1:65" s="2" customFormat="1" ht="24.15" customHeight="1">
      <c r="A174" s="36"/>
      <c r="B174" s="177"/>
      <c r="C174" s="178" t="s">
        <v>235</v>
      </c>
      <c r="D174" s="178" t="s">
        <v>142</v>
      </c>
      <c r="E174" s="179" t="s">
        <v>236</v>
      </c>
      <c r="F174" s="180" t="s">
        <v>237</v>
      </c>
      <c r="G174" s="181" t="s">
        <v>161</v>
      </c>
      <c r="H174" s="182">
        <v>50.18</v>
      </c>
      <c r="I174" s="183"/>
      <c r="J174" s="183"/>
      <c r="K174" s="184">
        <f>ROUND(P174*H174,2)</f>
        <v>0</v>
      </c>
      <c r="L174" s="180" t="s">
        <v>146</v>
      </c>
      <c r="M174" s="37"/>
      <c r="N174" s="185" t="s">
        <v>1</v>
      </c>
      <c r="O174" s="186" t="s">
        <v>42</v>
      </c>
      <c r="P174" s="187">
        <f>I174+J174</f>
        <v>0</v>
      </c>
      <c r="Q174" s="187">
        <f>ROUND(I174*H174,2)</f>
        <v>0</v>
      </c>
      <c r="R174" s="187">
        <f>ROUND(J174*H174,2)</f>
        <v>0</v>
      </c>
      <c r="S174" s="75"/>
      <c r="T174" s="188">
        <f>S174*H174</f>
        <v>0</v>
      </c>
      <c r="U174" s="188">
        <v>0</v>
      </c>
      <c r="V174" s="188">
        <f>U174*H174</f>
        <v>0</v>
      </c>
      <c r="W174" s="188">
        <v>0</v>
      </c>
      <c r="X174" s="189">
        <f>W174*H174</f>
        <v>0</v>
      </c>
      <c r="Y174" s="36"/>
      <c r="Z174" s="36"/>
      <c r="AA174" s="36"/>
      <c r="AB174" s="36"/>
      <c r="AC174" s="36"/>
      <c r="AD174" s="36"/>
      <c r="AE174" s="36"/>
      <c r="AR174" s="190" t="s">
        <v>147</v>
      </c>
      <c r="AT174" s="190" t="s">
        <v>142</v>
      </c>
      <c r="AU174" s="190" t="s">
        <v>86</v>
      </c>
      <c r="AY174" s="17" t="s">
        <v>140</v>
      </c>
      <c r="BE174" s="191">
        <f>IF(O174="základní",K174,0)</f>
        <v>0</v>
      </c>
      <c r="BF174" s="191">
        <f>IF(O174="snížená",K174,0)</f>
        <v>0</v>
      </c>
      <c r="BG174" s="191">
        <f>IF(O174="zákl. přenesená",K174,0)</f>
        <v>0</v>
      </c>
      <c r="BH174" s="191">
        <f>IF(O174="sníž. přenesená",K174,0)</f>
        <v>0</v>
      </c>
      <c r="BI174" s="191">
        <f>IF(O174="nulová",K174,0)</f>
        <v>0</v>
      </c>
      <c r="BJ174" s="17" t="s">
        <v>84</v>
      </c>
      <c r="BK174" s="191">
        <f>ROUND(P174*H174,2)</f>
        <v>0</v>
      </c>
      <c r="BL174" s="17" t="s">
        <v>147</v>
      </c>
      <c r="BM174" s="190" t="s">
        <v>238</v>
      </c>
    </row>
    <row r="175" spans="1:65" s="2" customFormat="1" ht="24.15" customHeight="1">
      <c r="A175" s="36"/>
      <c r="B175" s="177"/>
      <c r="C175" s="178" t="s">
        <v>239</v>
      </c>
      <c r="D175" s="178" t="s">
        <v>142</v>
      </c>
      <c r="E175" s="179" t="s">
        <v>240</v>
      </c>
      <c r="F175" s="180" t="s">
        <v>241</v>
      </c>
      <c r="G175" s="181" t="s">
        <v>242</v>
      </c>
      <c r="H175" s="182">
        <v>0.199</v>
      </c>
      <c r="I175" s="183"/>
      <c r="J175" s="183"/>
      <c r="K175" s="184">
        <f>ROUND(P175*H175,2)</f>
        <v>0</v>
      </c>
      <c r="L175" s="180" t="s">
        <v>146</v>
      </c>
      <c r="M175" s="37"/>
      <c r="N175" s="185" t="s">
        <v>1</v>
      </c>
      <c r="O175" s="186" t="s">
        <v>42</v>
      </c>
      <c r="P175" s="187">
        <f>I175+J175</f>
        <v>0</v>
      </c>
      <c r="Q175" s="187">
        <f>ROUND(I175*H175,2)</f>
        <v>0</v>
      </c>
      <c r="R175" s="187">
        <f>ROUND(J175*H175,2)</f>
        <v>0</v>
      </c>
      <c r="S175" s="75"/>
      <c r="T175" s="188">
        <f>S175*H175</f>
        <v>0</v>
      </c>
      <c r="U175" s="188">
        <v>1.05291</v>
      </c>
      <c r="V175" s="188">
        <f>U175*H175</f>
        <v>0.20952909</v>
      </c>
      <c r="W175" s="188">
        <v>0</v>
      </c>
      <c r="X175" s="189">
        <f>W175*H175</f>
        <v>0</v>
      </c>
      <c r="Y175" s="36"/>
      <c r="Z175" s="36"/>
      <c r="AA175" s="36"/>
      <c r="AB175" s="36"/>
      <c r="AC175" s="36"/>
      <c r="AD175" s="36"/>
      <c r="AE175" s="36"/>
      <c r="AR175" s="190" t="s">
        <v>147</v>
      </c>
      <c r="AT175" s="190" t="s">
        <v>142</v>
      </c>
      <c r="AU175" s="190" t="s">
        <v>86</v>
      </c>
      <c r="AY175" s="17" t="s">
        <v>140</v>
      </c>
      <c r="BE175" s="191">
        <f>IF(O175="základní",K175,0)</f>
        <v>0</v>
      </c>
      <c r="BF175" s="191">
        <f>IF(O175="snížená",K175,0)</f>
        <v>0</v>
      </c>
      <c r="BG175" s="191">
        <f>IF(O175="zákl. přenesená",K175,0)</f>
        <v>0</v>
      </c>
      <c r="BH175" s="191">
        <f>IF(O175="sníž. přenesená",K175,0)</f>
        <v>0</v>
      </c>
      <c r="BI175" s="191">
        <f>IF(O175="nulová",K175,0)</f>
        <v>0</v>
      </c>
      <c r="BJ175" s="17" t="s">
        <v>84</v>
      </c>
      <c r="BK175" s="191">
        <f>ROUND(P175*H175,2)</f>
        <v>0</v>
      </c>
      <c r="BL175" s="17" t="s">
        <v>147</v>
      </c>
      <c r="BM175" s="190" t="s">
        <v>243</v>
      </c>
    </row>
    <row r="176" spans="1:51" s="13" customFormat="1" ht="12">
      <c r="A176" s="13"/>
      <c r="B176" s="192"/>
      <c r="C176" s="13"/>
      <c r="D176" s="193" t="s">
        <v>149</v>
      </c>
      <c r="E176" s="194" t="s">
        <v>1</v>
      </c>
      <c r="F176" s="195" t="s">
        <v>244</v>
      </c>
      <c r="G176" s="13"/>
      <c r="H176" s="196">
        <v>0.199</v>
      </c>
      <c r="I176" s="197"/>
      <c r="J176" s="197"/>
      <c r="K176" s="13"/>
      <c r="L176" s="13"/>
      <c r="M176" s="192"/>
      <c r="N176" s="198"/>
      <c r="O176" s="199"/>
      <c r="P176" s="199"/>
      <c r="Q176" s="199"/>
      <c r="R176" s="199"/>
      <c r="S176" s="199"/>
      <c r="T176" s="199"/>
      <c r="U176" s="199"/>
      <c r="V176" s="199"/>
      <c r="W176" s="199"/>
      <c r="X176" s="200"/>
      <c r="Y176" s="13"/>
      <c r="Z176" s="13"/>
      <c r="AA176" s="13"/>
      <c r="AB176" s="13"/>
      <c r="AC176" s="13"/>
      <c r="AD176" s="13"/>
      <c r="AE176" s="13"/>
      <c r="AT176" s="194" t="s">
        <v>149</v>
      </c>
      <c r="AU176" s="194" t="s">
        <v>86</v>
      </c>
      <c r="AV176" s="13" t="s">
        <v>86</v>
      </c>
      <c r="AW176" s="13" t="s">
        <v>4</v>
      </c>
      <c r="AX176" s="13" t="s">
        <v>79</v>
      </c>
      <c r="AY176" s="194" t="s">
        <v>140</v>
      </c>
    </row>
    <row r="177" spans="1:51" s="14" customFormat="1" ht="12">
      <c r="A177" s="14"/>
      <c r="B177" s="201"/>
      <c r="C177" s="14"/>
      <c r="D177" s="193" t="s">
        <v>149</v>
      </c>
      <c r="E177" s="202" t="s">
        <v>1</v>
      </c>
      <c r="F177" s="203" t="s">
        <v>191</v>
      </c>
      <c r="G177" s="14"/>
      <c r="H177" s="204">
        <v>0.199</v>
      </c>
      <c r="I177" s="205"/>
      <c r="J177" s="205"/>
      <c r="K177" s="14"/>
      <c r="L177" s="14"/>
      <c r="M177" s="201"/>
      <c r="N177" s="206"/>
      <c r="O177" s="207"/>
      <c r="P177" s="207"/>
      <c r="Q177" s="207"/>
      <c r="R177" s="207"/>
      <c r="S177" s="207"/>
      <c r="T177" s="207"/>
      <c r="U177" s="207"/>
      <c r="V177" s="207"/>
      <c r="W177" s="207"/>
      <c r="X177" s="208"/>
      <c r="Y177" s="14"/>
      <c r="Z177" s="14"/>
      <c r="AA177" s="14"/>
      <c r="AB177" s="14"/>
      <c r="AC177" s="14"/>
      <c r="AD177" s="14"/>
      <c r="AE177" s="14"/>
      <c r="AT177" s="202" t="s">
        <v>149</v>
      </c>
      <c r="AU177" s="202" t="s">
        <v>86</v>
      </c>
      <c r="AV177" s="14" t="s">
        <v>147</v>
      </c>
      <c r="AW177" s="14" t="s">
        <v>4</v>
      </c>
      <c r="AX177" s="14" t="s">
        <v>84</v>
      </c>
      <c r="AY177" s="202" t="s">
        <v>140</v>
      </c>
    </row>
    <row r="178" spans="1:65" s="2" customFormat="1" ht="12">
      <c r="A178" s="36"/>
      <c r="B178" s="177"/>
      <c r="C178" s="178" t="s">
        <v>8</v>
      </c>
      <c r="D178" s="178" t="s">
        <v>142</v>
      </c>
      <c r="E178" s="179" t="s">
        <v>245</v>
      </c>
      <c r="F178" s="180" t="s">
        <v>246</v>
      </c>
      <c r="G178" s="181" t="s">
        <v>242</v>
      </c>
      <c r="H178" s="182">
        <v>0.115</v>
      </c>
      <c r="I178" s="183"/>
      <c r="J178" s="183"/>
      <c r="K178" s="184">
        <f>ROUND(P178*H178,2)</f>
        <v>0</v>
      </c>
      <c r="L178" s="180" t="s">
        <v>146</v>
      </c>
      <c r="M178" s="37"/>
      <c r="N178" s="185" t="s">
        <v>1</v>
      </c>
      <c r="O178" s="186" t="s">
        <v>42</v>
      </c>
      <c r="P178" s="187">
        <f>I178+J178</f>
        <v>0</v>
      </c>
      <c r="Q178" s="187">
        <f>ROUND(I178*H178,2)</f>
        <v>0</v>
      </c>
      <c r="R178" s="187">
        <f>ROUND(J178*H178,2)</f>
        <v>0</v>
      </c>
      <c r="S178" s="75"/>
      <c r="T178" s="188">
        <f>S178*H178</f>
        <v>0</v>
      </c>
      <c r="U178" s="188">
        <v>1.06277</v>
      </c>
      <c r="V178" s="188">
        <f>U178*H178</f>
        <v>0.12221855000000001</v>
      </c>
      <c r="W178" s="188">
        <v>0</v>
      </c>
      <c r="X178" s="189">
        <f>W178*H178</f>
        <v>0</v>
      </c>
      <c r="Y178" s="36"/>
      <c r="Z178" s="36"/>
      <c r="AA178" s="36"/>
      <c r="AB178" s="36"/>
      <c r="AC178" s="36"/>
      <c r="AD178" s="36"/>
      <c r="AE178" s="36"/>
      <c r="AR178" s="190" t="s">
        <v>147</v>
      </c>
      <c r="AT178" s="190" t="s">
        <v>142</v>
      </c>
      <c r="AU178" s="190" t="s">
        <v>86</v>
      </c>
      <c r="AY178" s="17" t="s">
        <v>140</v>
      </c>
      <c r="BE178" s="191">
        <f>IF(O178="základní",K178,0)</f>
        <v>0</v>
      </c>
      <c r="BF178" s="191">
        <f>IF(O178="snížená",K178,0)</f>
        <v>0</v>
      </c>
      <c r="BG178" s="191">
        <f>IF(O178="zákl. přenesená",K178,0)</f>
        <v>0</v>
      </c>
      <c r="BH178" s="191">
        <f>IF(O178="sníž. přenesená",K178,0)</f>
        <v>0</v>
      </c>
      <c r="BI178" s="191">
        <f>IF(O178="nulová",K178,0)</f>
        <v>0</v>
      </c>
      <c r="BJ178" s="17" t="s">
        <v>84</v>
      </c>
      <c r="BK178" s="191">
        <f>ROUND(P178*H178,2)</f>
        <v>0</v>
      </c>
      <c r="BL178" s="17" t="s">
        <v>147</v>
      </c>
      <c r="BM178" s="190" t="s">
        <v>247</v>
      </c>
    </row>
    <row r="179" spans="1:51" s="13" customFormat="1" ht="12">
      <c r="A179" s="13"/>
      <c r="B179" s="192"/>
      <c r="C179" s="13"/>
      <c r="D179" s="193" t="s">
        <v>149</v>
      </c>
      <c r="E179" s="194" t="s">
        <v>1</v>
      </c>
      <c r="F179" s="195" t="s">
        <v>248</v>
      </c>
      <c r="G179" s="13"/>
      <c r="H179" s="196">
        <v>0.115</v>
      </c>
      <c r="I179" s="197"/>
      <c r="J179" s="197"/>
      <c r="K179" s="13"/>
      <c r="L179" s="13"/>
      <c r="M179" s="192"/>
      <c r="N179" s="198"/>
      <c r="O179" s="199"/>
      <c r="P179" s="199"/>
      <c r="Q179" s="199"/>
      <c r="R179" s="199"/>
      <c r="S179" s="199"/>
      <c r="T179" s="199"/>
      <c r="U179" s="199"/>
      <c r="V179" s="199"/>
      <c r="W179" s="199"/>
      <c r="X179" s="200"/>
      <c r="Y179" s="13"/>
      <c r="Z179" s="13"/>
      <c r="AA179" s="13"/>
      <c r="AB179" s="13"/>
      <c r="AC179" s="13"/>
      <c r="AD179" s="13"/>
      <c r="AE179" s="13"/>
      <c r="AT179" s="194" t="s">
        <v>149</v>
      </c>
      <c r="AU179" s="194" t="s">
        <v>86</v>
      </c>
      <c r="AV179" s="13" t="s">
        <v>86</v>
      </c>
      <c r="AW179" s="13" t="s">
        <v>4</v>
      </c>
      <c r="AX179" s="13" t="s">
        <v>84</v>
      </c>
      <c r="AY179" s="194" t="s">
        <v>140</v>
      </c>
    </row>
    <row r="180" spans="1:63" s="12" customFormat="1" ht="22.8" customHeight="1">
      <c r="A180" s="12"/>
      <c r="B180" s="163"/>
      <c r="C180" s="12"/>
      <c r="D180" s="164" t="s">
        <v>78</v>
      </c>
      <c r="E180" s="175" t="s">
        <v>170</v>
      </c>
      <c r="F180" s="175" t="s">
        <v>249</v>
      </c>
      <c r="G180" s="12"/>
      <c r="H180" s="12"/>
      <c r="I180" s="166"/>
      <c r="J180" s="166"/>
      <c r="K180" s="176">
        <f>BK180</f>
        <v>0</v>
      </c>
      <c r="L180" s="12"/>
      <c r="M180" s="163"/>
      <c r="N180" s="168"/>
      <c r="O180" s="169"/>
      <c r="P180" s="169"/>
      <c r="Q180" s="170">
        <f>SUM(Q181:Q190)</f>
        <v>0</v>
      </c>
      <c r="R180" s="170">
        <f>SUM(R181:R190)</f>
        <v>0</v>
      </c>
      <c r="S180" s="169"/>
      <c r="T180" s="171">
        <f>SUM(T181:T190)</f>
        <v>0</v>
      </c>
      <c r="U180" s="169"/>
      <c r="V180" s="171">
        <f>SUM(V181:V190)</f>
        <v>3.4954840000000007</v>
      </c>
      <c r="W180" s="169"/>
      <c r="X180" s="172">
        <f>SUM(X181:X190)</f>
        <v>0</v>
      </c>
      <c r="Y180" s="12"/>
      <c r="Z180" s="12"/>
      <c r="AA180" s="12"/>
      <c r="AB180" s="12"/>
      <c r="AC180" s="12"/>
      <c r="AD180" s="12"/>
      <c r="AE180" s="12"/>
      <c r="AR180" s="164" t="s">
        <v>84</v>
      </c>
      <c r="AT180" s="173" t="s">
        <v>78</v>
      </c>
      <c r="AU180" s="173" t="s">
        <v>84</v>
      </c>
      <c r="AY180" s="164" t="s">
        <v>140</v>
      </c>
      <c r="BK180" s="174">
        <f>SUM(BK181:BK190)</f>
        <v>0</v>
      </c>
    </row>
    <row r="181" spans="1:65" s="2" customFormat="1" ht="24.15" customHeight="1">
      <c r="A181" s="36"/>
      <c r="B181" s="177"/>
      <c r="C181" s="178" t="s">
        <v>250</v>
      </c>
      <c r="D181" s="178" t="s">
        <v>142</v>
      </c>
      <c r="E181" s="179" t="s">
        <v>251</v>
      </c>
      <c r="F181" s="180" t="s">
        <v>252</v>
      </c>
      <c r="G181" s="181" t="s">
        <v>161</v>
      </c>
      <c r="H181" s="182">
        <v>122.95</v>
      </c>
      <c r="I181" s="183"/>
      <c r="J181" s="183"/>
      <c r="K181" s="184">
        <f>ROUND(P181*H181,2)</f>
        <v>0</v>
      </c>
      <c r="L181" s="180" t="s">
        <v>253</v>
      </c>
      <c r="M181" s="37"/>
      <c r="N181" s="185" t="s">
        <v>1</v>
      </c>
      <c r="O181" s="186" t="s">
        <v>42</v>
      </c>
      <c r="P181" s="187">
        <f>I181+J181</f>
        <v>0</v>
      </c>
      <c r="Q181" s="187">
        <f>ROUND(I181*H181,2)</f>
        <v>0</v>
      </c>
      <c r="R181" s="187">
        <f>ROUND(J181*H181,2)</f>
        <v>0</v>
      </c>
      <c r="S181" s="75"/>
      <c r="T181" s="188">
        <f>S181*H181</f>
        <v>0</v>
      </c>
      <c r="U181" s="188">
        <v>0.00438</v>
      </c>
      <c r="V181" s="188">
        <f>U181*H181</f>
        <v>0.538521</v>
      </c>
      <c r="W181" s="188">
        <v>0</v>
      </c>
      <c r="X181" s="189">
        <f>W181*H181</f>
        <v>0</v>
      </c>
      <c r="Y181" s="36"/>
      <c r="Z181" s="36"/>
      <c r="AA181" s="36"/>
      <c r="AB181" s="36"/>
      <c r="AC181" s="36"/>
      <c r="AD181" s="36"/>
      <c r="AE181" s="36"/>
      <c r="AR181" s="190" t="s">
        <v>147</v>
      </c>
      <c r="AT181" s="190" t="s">
        <v>142</v>
      </c>
      <c r="AU181" s="190" t="s">
        <v>86</v>
      </c>
      <c r="AY181" s="17" t="s">
        <v>140</v>
      </c>
      <c r="BE181" s="191">
        <f>IF(O181="základní",K181,0)</f>
        <v>0</v>
      </c>
      <c r="BF181" s="191">
        <f>IF(O181="snížená",K181,0)</f>
        <v>0</v>
      </c>
      <c r="BG181" s="191">
        <f>IF(O181="zákl. přenesená",K181,0)</f>
        <v>0</v>
      </c>
      <c r="BH181" s="191">
        <f>IF(O181="sníž. přenesená",K181,0)</f>
        <v>0</v>
      </c>
      <c r="BI181" s="191">
        <f>IF(O181="nulová",K181,0)</f>
        <v>0</v>
      </c>
      <c r="BJ181" s="17" t="s">
        <v>84</v>
      </c>
      <c r="BK181" s="191">
        <f>ROUND(P181*H181,2)</f>
        <v>0</v>
      </c>
      <c r="BL181" s="17" t="s">
        <v>147</v>
      </c>
      <c r="BM181" s="190" t="s">
        <v>254</v>
      </c>
    </row>
    <row r="182" spans="1:65" s="2" customFormat="1" ht="24.15" customHeight="1">
      <c r="A182" s="36"/>
      <c r="B182" s="177"/>
      <c r="C182" s="178" t="s">
        <v>255</v>
      </c>
      <c r="D182" s="178" t="s">
        <v>142</v>
      </c>
      <c r="E182" s="179" t="s">
        <v>256</v>
      </c>
      <c r="F182" s="180" t="s">
        <v>257</v>
      </c>
      <c r="G182" s="181" t="s">
        <v>161</v>
      </c>
      <c r="H182" s="182">
        <v>122.95</v>
      </c>
      <c r="I182" s="183"/>
      <c r="J182" s="183"/>
      <c r="K182" s="184">
        <f>ROUND(P182*H182,2)</f>
        <v>0</v>
      </c>
      <c r="L182" s="180" t="s">
        <v>146</v>
      </c>
      <c r="M182" s="37"/>
      <c r="N182" s="185" t="s">
        <v>1</v>
      </c>
      <c r="O182" s="186" t="s">
        <v>42</v>
      </c>
      <c r="P182" s="187">
        <f>I182+J182</f>
        <v>0</v>
      </c>
      <c r="Q182" s="187">
        <f>ROUND(I182*H182,2)</f>
        <v>0</v>
      </c>
      <c r="R182" s="187">
        <f>ROUND(J182*H182,2)</f>
        <v>0</v>
      </c>
      <c r="S182" s="75"/>
      <c r="T182" s="188">
        <f>S182*H182</f>
        <v>0</v>
      </c>
      <c r="U182" s="188">
        <v>0.00014</v>
      </c>
      <c r="V182" s="188">
        <f>U182*H182</f>
        <v>0.017213</v>
      </c>
      <c r="W182" s="188">
        <v>0</v>
      </c>
      <c r="X182" s="189">
        <f>W182*H182</f>
        <v>0</v>
      </c>
      <c r="Y182" s="36"/>
      <c r="Z182" s="36"/>
      <c r="AA182" s="36"/>
      <c r="AB182" s="36"/>
      <c r="AC182" s="36"/>
      <c r="AD182" s="36"/>
      <c r="AE182" s="36"/>
      <c r="AR182" s="190" t="s">
        <v>147</v>
      </c>
      <c r="AT182" s="190" t="s">
        <v>142</v>
      </c>
      <c r="AU182" s="190" t="s">
        <v>86</v>
      </c>
      <c r="AY182" s="17" t="s">
        <v>140</v>
      </c>
      <c r="BE182" s="191">
        <f>IF(O182="základní",K182,0)</f>
        <v>0</v>
      </c>
      <c r="BF182" s="191">
        <f>IF(O182="snížená",K182,0)</f>
        <v>0</v>
      </c>
      <c r="BG182" s="191">
        <f>IF(O182="zákl. přenesená",K182,0)</f>
        <v>0</v>
      </c>
      <c r="BH182" s="191">
        <f>IF(O182="sníž. přenesená",K182,0)</f>
        <v>0</v>
      </c>
      <c r="BI182" s="191">
        <f>IF(O182="nulová",K182,0)</f>
        <v>0</v>
      </c>
      <c r="BJ182" s="17" t="s">
        <v>84</v>
      </c>
      <c r="BK182" s="191">
        <f>ROUND(P182*H182,2)</f>
        <v>0</v>
      </c>
      <c r="BL182" s="17" t="s">
        <v>147</v>
      </c>
      <c r="BM182" s="190" t="s">
        <v>258</v>
      </c>
    </row>
    <row r="183" spans="1:51" s="13" customFormat="1" ht="12">
      <c r="A183" s="13"/>
      <c r="B183" s="192"/>
      <c r="C183" s="13"/>
      <c r="D183" s="193" t="s">
        <v>149</v>
      </c>
      <c r="E183" s="194" t="s">
        <v>1</v>
      </c>
      <c r="F183" s="195" t="s">
        <v>259</v>
      </c>
      <c r="G183" s="13"/>
      <c r="H183" s="196">
        <v>122.95</v>
      </c>
      <c r="I183" s="197"/>
      <c r="J183" s="197"/>
      <c r="K183" s="13"/>
      <c r="L183" s="13"/>
      <c r="M183" s="192"/>
      <c r="N183" s="198"/>
      <c r="O183" s="199"/>
      <c r="P183" s="199"/>
      <c r="Q183" s="199"/>
      <c r="R183" s="199"/>
      <c r="S183" s="199"/>
      <c r="T183" s="199"/>
      <c r="U183" s="199"/>
      <c r="V183" s="199"/>
      <c r="W183" s="199"/>
      <c r="X183" s="200"/>
      <c r="Y183" s="13"/>
      <c r="Z183" s="13"/>
      <c r="AA183" s="13"/>
      <c r="AB183" s="13"/>
      <c r="AC183" s="13"/>
      <c r="AD183" s="13"/>
      <c r="AE183" s="13"/>
      <c r="AT183" s="194" t="s">
        <v>149</v>
      </c>
      <c r="AU183" s="194" t="s">
        <v>86</v>
      </c>
      <c r="AV183" s="13" t="s">
        <v>86</v>
      </c>
      <c r="AW183" s="13" t="s">
        <v>4</v>
      </c>
      <c r="AX183" s="13" t="s">
        <v>84</v>
      </c>
      <c r="AY183" s="194" t="s">
        <v>140</v>
      </c>
    </row>
    <row r="184" spans="1:65" s="2" customFormat="1" ht="24.15" customHeight="1">
      <c r="A184" s="36"/>
      <c r="B184" s="177"/>
      <c r="C184" s="178" t="s">
        <v>260</v>
      </c>
      <c r="D184" s="178" t="s">
        <v>142</v>
      </c>
      <c r="E184" s="179" t="s">
        <v>261</v>
      </c>
      <c r="F184" s="180" t="s">
        <v>262</v>
      </c>
      <c r="G184" s="181" t="s">
        <v>161</v>
      </c>
      <c r="H184" s="182">
        <v>131</v>
      </c>
      <c r="I184" s="183"/>
      <c r="J184" s="183"/>
      <c r="K184" s="184">
        <f>ROUND(P184*H184,2)</f>
        <v>0</v>
      </c>
      <c r="L184" s="180" t="s">
        <v>146</v>
      </c>
      <c r="M184" s="37"/>
      <c r="N184" s="185" t="s">
        <v>1</v>
      </c>
      <c r="O184" s="186" t="s">
        <v>42</v>
      </c>
      <c r="P184" s="187">
        <f>I184+J184</f>
        <v>0</v>
      </c>
      <c r="Q184" s="187">
        <f>ROUND(I184*H184,2)</f>
        <v>0</v>
      </c>
      <c r="R184" s="187">
        <f>ROUND(J184*H184,2)</f>
        <v>0</v>
      </c>
      <c r="S184" s="75"/>
      <c r="T184" s="188">
        <f>S184*H184</f>
        <v>0</v>
      </c>
      <c r="U184" s="188">
        <v>0.021</v>
      </c>
      <c r="V184" s="188">
        <f>U184*H184</f>
        <v>2.7510000000000003</v>
      </c>
      <c r="W184" s="188">
        <v>0</v>
      </c>
      <c r="X184" s="189">
        <f>W184*H184</f>
        <v>0</v>
      </c>
      <c r="Y184" s="36"/>
      <c r="Z184" s="36"/>
      <c r="AA184" s="36"/>
      <c r="AB184" s="36"/>
      <c r="AC184" s="36"/>
      <c r="AD184" s="36"/>
      <c r="AE184" s="36"/>
      <c r="AR184" s="190" t="s">
        <v>147</v>
      </c>
      <c r="AT184" s="190" t="s">
        <v>142</v>
      </c>
      <c r="AU184" s="190" t="s">
        <v>86</v>
      </c>
      <c r="AY184" s="17" t="s">
        <v>140</v>
      </c>
      <c r="BE184" s="191">
        <f>IF(O184="základní",K184,0)</f>
        <v>0</v>
      </c>
      <c r="BF184" s="191">
        <f>IF(O184="snížená",K184,0)</f>
        <v>0</v>
      </c>
      <c r="BG184" s="191">
        <f>IF(O184="zákl. přenesená",K184,0)</f>
        <v>0</v>
      </c>
      <c r="BH184" s="191">
        <f>IF(O184="sníž. přenesená",K184,0)</f>
        <v>0</v>
      </c>
      <c r="BI184" s="191">
        <f>IF(O184="nulová",K184,0)</f>
        <v>0</v>
      </c>
      <c r="BJ184" s="17" t="s">
        <v>84</v>
      </c>
      <c r="BK184" s="191">
        <f>ROUND(P184*H184,2)</f>
        <v>0</v>
      </c>
      <c r="BL184" s="17" t="s">
        <v>147</v>
      </c>
      <c r="BM184" s="190" t="s">
        <v>263</v>
      </c>
    </row>
    <row r="185" spans="1:51" s="13" customFormat="1" ht="12">
      <c r="A185" s="13"/>
      <c r="B185" s="192"/>
      <c r="C185" s="13"/>
      <c r="D185" s="193" t="s">
        <v>149</v>
      </c>
      <c r="E185" s="194" t="s">
        <v>1</v>
      </c>
      <c r="F185" s="195" t="s">
        <v>264</v>
      </c>
      <c r="G185" s="13"/>
      <c r="H185" s="196">
        <v>34.8</v>
      </c>
      <c r="I185" s="197"/>
      <c r="J185" s="197"/>
      <c r="K185" s="13"/>
      <c r="L185" s="13"/>
      <c r="M185" s="192"/>
      <c r="N185" s="198"/>
      <c r="O185" s="199"/>
      <c r="P185" s="199"/>
      <c r="Q185" s="199"/>
      <c r="R185" s="199"/>
      <c r="S185" s="199"/>
      <c r="T185" s="199"/>
      <c r="U185" s="199"/>
      <c r="V185" s="199"/>
      <c r="W185" s="199"/>
      <c r="X185" s="200"/>
      <c r="Y185" s="13"/>
      <c r="Z185" s="13"/>
      <c r="AA185" s="13"/>
      <c r="AB185" s="13"/>
      <c r="AC185" s="13"/>
      <c r="AD185" s="13"/>
      <c r="AE185" s="13"/>
      <c r="AT185" s="194" t="s">
        <v>149</v>
      </c>
      <c r="AU185" s="194" t="s">
        <v>86</v>
      </c>
      <c r="AV185" s="13" t="s">
        <v>86</v>
      </c>
      <c r="AW185" s="13" t="s">
        <v>4</v>
      </c>
      <c r="AX185" s="13" t="s">
        <v>79</v>
      </c>
      <c r="AY185" s="194" t="s">
        <v>140</v>
      </c>
    </row>
    <row r="186" spans="1:51" s="13" customFormat="1" ht="12">
      <c r="A186" s="13"/>
      <c r="B186" s="192"/>
      <c r="C186" s="13"/>
      <c r="D186" s="193" t="s">
        <v>149</v>
      </c>
      <c r="E186" s="194" t="s">
        <v>1</v>
      </c>
      <c r="F186" s="195" t="s">
        <v>265</v>
      </c>
      <c r="G186" s="13"/>
      <c r="H186" s="196">
        <v>96.2</v>
      </c>
      <c r="I186" s="197"/>
      <c r="J186" s="197"/>
      <c r="K186" s="13"/>
      <c r="L186" s="13"/>
      <c r="M186" s="192"/>
      <c r="N186" s="198"/>
      <c r="O186" s="199"/>
      <c r="P186" s="199"/>
      <c r="Q186" s="199"/>
      <c r="R186" s="199"/>
      <c r="S186" s="199"/>
      <c r="T186" s="199"/>
      <c r="U186" s="199"/>
      <c r="V186" s="199"/>
      <c r="W186" s="199"/>
      <c r="X186" s="200"/>
      <c r="Y186" s="13"/>
      <c r="Z186" s="13"/>
      <c r="AA186" s="13"/>
      <c r="AB186" s="13"/>
      <c r="AC186" s="13"/>
      <c r="AD186" s="13"/>
      <c r="AE186" s="13"/>
      <c r="AT186" s="194" t="s">
        <v>149</v>
      </c>
      <c r="AU186" s="194" t="s">
        <v>86</v>
      </c>
      <c r="AV186" s="13" t="s">
        <v>86</v>
      </c>
      <c r="AW186" s="13" t="s">
        <v>4</v>
      </c>
      <c r="AX186" s="13" t="s">
        <v>79</v>
      </c>
      <c r="AY186" s="194" t="s">
        <v>140</v>
      </c>
    </row>
    <row r="187" spans="1:51" s="14" customFormat="1" ht="12">
      <c r="A187" s="14"/>
      <c r="B187" s="201"/>
      <c r="C187" s="14"/>
      <c r="D187" s="193" t="s">
        <v>149</v>
      </c>
      <c r="E187" s="202" t="s">
        <v>1</v>
      </c>
      <c r="F187" s="203" t="s">
        <v>191</v>
      </c>
      <c r="G187" s="14"/>
      <c r="H187" s="204">
        <v>131</v>
      </c>
      <c r="I187" s="205"/>
      <c r="J187" s="205"/>
      <c r="K187" s="14"/>
      <c r="L187" s="14"/>
      <c r="M187" s="201"/>
      <c r="N187" s="206"/>
      <c r="O187" s="207"/>
      <c r="P187" s="207"/>
      <c r="Q187" s="207"/>
      <c r="R187" s="207"/>
      <c r="S187" s="207"/>
      <c r="T187" s="207"/>
      <c r="U187" s="207"/>
      <c r="V187" s="207"/>
      <c r="W187" s="207"/>
      <c r="X187" s="208"/>
      <c r="Y187" s="14"/>
      <c r="Z187" s="14"/>
      <c r="AA187" s="14"/>
      <c r="AB187" s="14"/>
      <c r="AC187" s="14"/>
      <c r="AD187" s="14"/>
      <c r="AE187" s="14"/>
      <c r="AT187" s="202" t="s">
        <v>149</v>
      </c>
      <c r="AU187" s="202" t="s">
        <v>86</v>
      </c>
      <c r="AV187" s="14" t="s">
        <v>147</v>
      </c>
      <c r="AW187" s="14" t="s">
        <v>4</v>
      </c>
      <c r="AX187" s="14" t="s">
        <v>84</v>
      </c>
      <c r="AY187" s="202" t="s">
        <v>140</v>
      </c>
    </row>
    <row r="188" spans="1:65" s="2" customFormat="1" ht="24.15" customHeight="1">
      <c r="A188" s="36"/>
      <c r="B188" s="177"/>
      <c r="C188" s="178" t="s">
        <v>266</v>
      </c>
      <c r="D188" s="178" t="s">
        <v>142</v>
      </c>
      <c r="E188" s="179" t="s">
        <v>267</v>
      </c>
      <c r="F188" s="180" t="s">
        <v>268</v>
      </c>
      <c r="G188" s="181" t="s">
        <v>161</v>
      </c>
      <c r="H188" s="182">
        <v>34.8</v>
      </c>
      <c r="I188" s="183"/>
      <c r="J188" s="183"/>
      <c r="K188" s="184">
        <f>ROUND(P188*H188,2)</f>
        <v>0</v>
      </c>
      <c r="L188" s="180" t="s">
        <v>146</v>
      </c>
      <c r="M188" s="37"/>
      <c r="N188" s="185" t="s">
        <v>1</v>
      </c>
      <c r="O188" s="186" t="s">
        <v>42</v>
      </c>
      <c r="P188" s="187">
        <f>I188+J188</f>
        <v>0</v>
      </c>
      <c r="Q188" s="187">
        <f>ROUND(I188*H188,2)</f>
        <v>0</v>
      </c>
      <c r="R188" s="187">
        <f>ROUND(J188*H188,2)</f>
        <v>0</v>
      </c>
      <c r="S188" s="75"/>
      <c r="T188" s="188">
        <f>S188*H188</f>
        <v>0</v>
      </c>
      <c r="U188" s="188">
        <v>0.00285</v>
      </c>
      <c r="V188" s="188">
        <f>U188*H188</f>
        <v>0.09917999999999999</v>
      </c>
      <c r="W188" s="188">
        <v>0</v>
      </c>
      <c r="X188" s="189">
        <f>W188*H188</f>
        <v>0</v>
      </c>
      <c r="Y188" s="36"/>
      <c r="Z188" s="36"/>
      <c r="AA188" s="36"/>
      <c r="AB188" s="36"/>
      <c r="AC188" s="36"/>
      <c r="AD188" s="36"/>
      <c r="AE188" s="36"/>
      <c r="AR188" s="190" t="s">
        <v>147</v>
      </c>
      <c r="AT188" s="190" t="s">
        <v>142</v>
      </c>
      <c r="AU188" s="190" t="s">
        <v>86</v>
      </c>
      <c r="AY188" s="17" t="s">
        <v>140</v>
      </c>
      <c r="BE188" s="191">
        <f>IF(O188="základní",K188,0)</f>
        <v>0</v>
      </c>
      <c r="BF188" s="191">
        <f>IF(O188="snížená",K188,0)</f>
        <v>0</v>
      </c>
      <c r="BG188" s="191">
        <f>IF(O188="zákl. přenesená",K188,0)</f>
        <v>0</v>
      </c>
      <c r="BH188" s="191">
        <f>IF(O188="sníž. přenesená",K188,0)</f>
        <v>0</v>
      </c>
      <c r="BI188" s="191">
        <f>IF(O188="nulová",K188,0)</f>
        <v>0</v>
      </c>
      <c r="BJ188" s="17" t="s">
        <v>84</v>
      </c>
      <c r="BK188" s="191">
        <f>ROUND(P188*H188,2)</f>
        <v>0</v>
      </c>
      <c r="BL188" s="17" t="s">
        <v>147</v>
      </c>
      <c r="BM188" s="190" t="s">
        <v>269</v>
      </c>
    </row>
    <row r="189" spans="1:65" s="2" customFormat="1" ht="24.15" customHeight="1">
      <c r="A189" s="36"/>
      <c r="B189" s="177"/>
      <c r="C189" s="178" t="s">
        <v>270</v>
      </c>
      <c r="D189" s="178" t="s">
        <v>142</v>
      </c>
      <c r="E189" s="179" t="s">
        <v>271</v>
      </c>
      <c r="F189" s="180" t="s">
        <v>272</v>
      </c>
      <c r="G189" s="181" t="s">
        <v>145</v>
      </c>
      <c r="H189" s="182">
        <v>8.957</v>
      </c>
      <c r="I189" s="183"/>
      <c r="J189" s="183"/>
      <c r="K189" s="184">
        <f>ROUND(P189*H189,2)</f>
        <v>0</v>
      </c>
      <c r="L189" s="180" t="s">
        <v>253</v>
      </c>
      <c r="M189" s="37"/>
      <c r="N189" s="185" t="s">
        <v>1</v>
      </c>
      <c r="O189" s="186" t="s">
        <v>42</v>
      </c>
      <c r="P189" s="187">
        <f>I189+J189</f>
        <v>0</v>
      </c>
      <c r="Q189" s="187">
        <f>ROUND(I189*H189,2)</f>
        <v>0</v>
      </c>
      <c r="R189" s="187">
        <f>ROUND(J189*H189,2)</f>
        <v>0</v>
      </c>
      <c r="S189" s="75"/>
      <c r="T189" s="188">
        <f>S189*H189</f>
        <v>0</v>
      </c>
      <c r="U189" s="188">
        <v>0.01</v>
      </c>
      <c r="V189" s="188">
        <f>U189*H189</f>
        <v>0.08957000000000001</v>
      </c>
      <c r="W189" s="188">
        <v>0</v>
      </c>
      <c r="X189" s="189">
        <f>W189*H189</f>
        <v>0</v>
      </c>
      <c r="Y189" s="36"/>
      <c r="Z189" s="36"/>
      <c r="AA189" s="36"/>
      <c r="AB189" s="36"/>
      <c r="AC189" s="36"/>
      <c r="AD189" s="36"/>
      <c r="AE189" s="36"/>
      <c r="AR189" s="190" t="s">
        <v>147</v>
      </c>
      <c r="AT189" s="190" t="s">
        <v>142</v>
      </c>
      <c r="AU189" s="190" t="s">
        <v>86</v>
      </c>
      <c r="AY189" s="17" t="s">
        <v>140</v>
      </c>
      <c r="BE189" s="191">
        <f>IF(O189="základní",K189,0)</f>
        <v>0</v>
      </c>
      <c r="BF189" s="191">
        <f>IF(O189="snížená",K189,0)</f>
        <v>0</v>
      </c>
      <c r="BG189" s="191">
        <f>IF(O189="zákl. přenesená",K189,0)</f>
        <v>0</v>
      </c>
      <c r="BH189" s="191">
        <f>IF(O189="sníž. přenesená",K189,0)</f>
        <v>0</v>
      </c>
      <c r="BI189" s="191">
        <f>IF(O189="nulová",K189,0)</f>
        <v>0</v>
      </c>
      <c r="BJ189" s="17" t="s">
        <v>84</v>
      </c>
      <c r="BK189" s="191">
        <f>ROUND(P189*H189,2)</f>
        <v>0</v>
      </c>
      <c r="BL189" s="17" t="s">
        <v>147</v>
      </c>
      <c r="BM189" s="190" t="s">
        <v>273</v>
      </c>
    </row>
    <row r="190" spans="1:51" s="13" customFormat="1" ht="12">
      <c r="A190" s="13"/>
      <c r="B190" s="192"/>
      <c r="C190" s="13"/>
      <c r="D190" s="193" t="s">
        <v>149</v>
      </c>
      <c r="E190" s="194" t="s">
        <v>1</v>
      </c>
      <c r="F190" s="195" t="s">
        <v>274</v>
      </c>
      <c r="G190" s="13"/>
      <c r="H190" s="196">
        <v>8.957</v>
      </c>
      <c r="I190" s="197"/>
      <c r="J190" s="197"/>
      <c r="K190" s="13"/>
      <c r="L190" s="13"/>
      <c r="M190" s="192"/>
      <c r="N190" s="198"/>
      <c r="O190" s="199"/>
      <c r="P190" s="199"/>
      <c r="Q190" s="199"/>
      <c r="R190" s="199"/>
      <c r="S190" s="199"/>
      <c r="T190" s="199"/>
      <c r="U190" s="199"/>
      <c r="V190" s="199"/>
      <c r="W190" s="199"/>
      <c r="X190" s="200"/>
      <c r="Y190" s="13"/>
      <c r="Z190" s="13"/>
      <c r="AA190" s="13"/>
      <c r="AB190" s="13"/>
      <c r="AC190" s="13"/>
      <c r="AD190" s="13"/>
      <c r="AE190" s="13"/>
      <c r="AT190" s="194" t="s">
        <v>149</v>
      </c>
      <c r="AU190" s="194" t="s">
        <v>86</v>
      </c>
      <c r="AV190" s="13" t="s">
        <v>86</v>
      </c>
      <c r="AW190" s="13" t="s">
        <v>4</v>
      </c>
      <c r="AX190" s="13" t="s">
        <v>84</v>
      </c>
      <c r="AY190" s="194" t="s">
        <v>140</v>
      </c>
    </row>
    <row r="191" spans="1:63" s="12" customFormat="1" ht="22.8" customHeight="1">
      <c r="A191" s="12"/>
      <c r="B191" s="163"/>
      <c r="C191" s="12"/>
      <c r="D191" s="164" t="s">
        <v>78</v>
      </c>
      <c r="E191" s="175" t="s">
        <v>185</v>
      </c>
      <c r="F191" s="175" t="s">
        <v>275</v>
      </c>
      <c r="G191" s="12"/>
      <c r="H191" s="12"/>
      <c r="I191" s="166"/>
      <c r="J191" s="166"/>
      <c r="K191" s="176">
        <f>BK191</f>
        <v>0</v>
      </c>
      <c r="L191" s="12"/>
      <c r="M191" s="163"/>
      <c r="N191" s="168"/>
      <c r="O191" s="169"/>
      <c r="P191" s="169"/>
      <c r="Q191" s="170">
        <f>SUM(Q192:Q204)</f>
        <v>0</v>
      </c>
      <c r="R191" s="170">
        <f>SUM(R192:R204)</f>
        <v>0</v>
      </c>
      <c r="S191" s="169"/>
      <c r="T191" s="171">
        <f>SUM(T192:T204)</f>
        <v>0</v>
      </c>
      <c r="U191" s="169"/>
      <c r="V191" s="171">
        <f>SUM(V192:V204)</f>
        <v>0</v>
      </c>
      <c r="W191" s="169"/>
      <c r="X191" s="172">
        <f>SUM(X192:X204)</f>
        <v>82.18504</v>
      </c>
      <c r="Y191" s="12"/>
      <c r="Z191" s="12"/>
      <c r="AA191" s="12"/>
      <c r="AB191" s="12"/>
      <c r="AC191" s="12"/>
      <c r="AD191" s="12"/>
      <c r="AE191" s="12"/>
      <c r="AR191" s="164" t="s">
        <v>84</v>
      </c>
      <c r="AT191" s="173" t="s">
        <v>78</v>
      </c>
      <c r="AU191" s="173" t="s">
        <v>84</v>
      </c>
      <c r="AY191" s="164" t="s">
        <v>140</v>
      </c>
      <c r="BK191" s="174">
        <f>SUM(BK192:BK204)</f>
        <v>0</v>
      </c>
    </row>
    <row r="192" spans="1:65" s="2" customFormat="1" ht="24.15" customHeight="1">
      <c r="A192" s="36"/>
      <c r="B192" s="177"/>
      <c r="C192" s="178" t="s">
        <v>276</v>
      </c>
      <c r="D192" s="178" t="s">
        <v>142</v>
      </c>
      <c r="E192" s="179" t="s">
        <v>277</v>
      </c>
      <c r="F192" s="180" t="s">
        <v>278</v>
      </c>
      <c r="G192" s="181" t="s">
        <v>145</v>
      </c>
      <c r="H192" s="182">
        <v>7.68</v>
      </c>
      <c r="I192" s="183"/>
      <c r="J192" s="183"/>
      <c r="K192" s="184">
        <f>ROUND(P192*H192,2)</f>
        <v>0</v>
      </c>
      <c r="L192" s="180" t="s">
        <v>146</v>
      </c>
      <c r="M192" s="37"/>
      <c r="N192" s="185" t="s">
        <v>1</v>
      </c>
      <c r="O192" s="186" t="s">
        <v>42</v>
      </c>
      <c r="P192" s="187">
        <f>I192+J192</f>
        <v>0</v>
      </c>
      <c r="Q192" s="187">
        <f>ROUND(I192*H192,2)</f>
        <v>0</v>
      </c>
      <c r="R192" s="187">
        <f>ROUND(J192*H192,2)</f>
        <v>0</v>
      </c>
      <c r="S192" s="75"/>
      <c r="T192" s="188">
        <f>S192*H192</f>
        <v>0</v>
      </c>
      <c r="U192" s="188">
        <v>0</v>
      </c>
      <c r="V192" s="188">
        <f>U192*H192</f>
        <v>0</v>
      </c>
      <c r="W192" s="188">
        <v>2.5</v>
      </c>
      <c r="X192" s="189">
        <f>W192*H192</f>
        <v>19.2</v>
      </c>
      <c r="Y192" s="36"/>
      <c r="Z192" s="36"/>
      <c r="AA192" s="36"/>
      <c r="AB192" s="36"/>
      <c r="AC192" s="36"/>
      <c r="AD192" s="36"/>
      <c r="AE192" s="36"/>
      <c r="AR192" s="190" t="s">
        <v>147</v>
      </c>
      <c r="AT192" s="190" t="s">
        <v>142</v>
      </c>
      <c r="AU192" s="190" t="s">
        <v>86</v>
      </c>
      <c r="AY192" s="17" t="s">
        <v>140</v>
      </c>
      <c r="BE192" s="191">
        <f>IF(O192="základní",K192,0)</f>
        <v>0</v>
      </c>
      <c r="BF192" s="191">
        <f>IF(O192="snížená",K192,0)</f>
        <v>0</v>
      </c>
      <c r="BG192" s="191">
        <f>IF(O192="zákl. přenesená",K192,0)</f>
        <v>0</v>
      </c>
      <c r="BH192" s="191">
        <f>IF(O192="sníž. přenesená",K192,0)</f>
        <v>0</v>
      </c>
      <c r="BI192" s="191">
        <f>IF(O192="nulová",K192,0)</f>
        <v>0</v>
      </c>
      <c r="BJ192" s="17" t="s">
        <v>84</v>
      </c>
      <c r="BK192" s="191">
        <f>ROUND(P192*H192,2)</f>
        <v>0</v>
      </c>
      <c r="BL192" s="17" t="s">
        <v>147</v>
      </c>
      <c r="BM192" s="190" t="s">
        <v>279</v>
      </c>
    </row>
    <row r="193" spans="1:51" s="13" customFormat="1" ht="12">
      <c r="A193" s="13"/>
      <c r="B193" s="192"/>
      <c r="C193" s="13"/>
      <c r="D193" s="193" t="s">
        <v>149</v>
      </c>
      <c r="E193" s="194" t="s">
        <v>1</v>
      </c>
      <c r="F193" s="195" t="s">
        <v>280</v>
      </c>
      <c r="G193" s="13"/>
      <c r="H193" s="196">
        <v>7.68</v>
      </c>
      <c r="I193" s="197"/>
      <c r="J193" s="197"/>
      <c r="K193" s="13"/>
      <c r="L193" s="13"/>
      <c r="M193" s="192"/>
      <c r="N193" s="198"/>
      <c r="O193" s="199"/>
      <c r="P193" s="199"/>
      <c r="Q193" s="199"/>
      <c r="R193" s="199"/>
      <c r="S193" s="199"/>
      <c r="T193" s="199"/>
      <c r="U193" s="199"/>
      <c r="V193" s="199"/>
      <c r="W193" s="199"/>
      <c r="X193" s="200"/>
      <c r="Y193" s="13"/>
      <c r="Z193" s="13"/>
      <c r="AA193" s="13"/>
      <c r="AB193" s="13"/>
      <c r="AC193" s="13"/>
      <c r="AD193" s="13"/>
      <c r="AE193" s="13"/>
      <c r="AT193" s="194" t="s">
        <v>149</v>
      </c>
      <c r="AU193" s="194" t="s">
        <v>86</v>
      </c>
      <c r="AV193" s="13" t="s">
        <v>86</v>
      </c>
      <c r="AW193" s="13" t="s">
        <v>4</v>
      </c>
      <c r="AX193" s="13" t="s">
        <v>84</v>
      </c>
      <c r="AY193" s="194" t="s">
        <v>140</v>
      </c>
    </row>
    <row r="194" spans="1:65" s="2" customFormat="1" ht="24.15" customHeight="1">
      <c r="A194" s="36"/>
      <c r="B194" s="177"/>
      <c r="C194" s="178" t="s">
        <v>281</v>
      </c>
      <c r="D194" s="178" t="s">
        <v>142</v>
      </c>
      <c r="E194" s="179" t="s">
        <v>282</v>
      </c>
      <c r="F194" s="180" t="s">
        <v>283</v>
      </c>
      <c r="G194" s="181" t="s">
        <v>145</v>
      </c>
      <c r="H194" s="182">
        <v>0.113</v>
      </c>
      <c r="I194" s="183"/>
      <c r="J194" s="183"/>
      <c r="K194" s="184">
        <f>ROUND(P194*H194,2)</f>
        <v>0</v>
      </c>
      <c r="L194" s="180" t="s">
        <v>146</v>
      </c>
      <c r="M194" s="37"/>
      <c r="N194" s="185" t="s">
        <v>1</v>
      </c>
      <c r="O194" s="186" t="s">
        <v>42</v>
      </c>
      <c r="P194" s="187">
        <f>I194+J194</f>
        <v>0</v>
      </c>
      <c r="Q194" s="187">
        <f>ROUND(I194*H194,2)</f>
        <v>0</v>
      </c>
      <c r="R194" s="187">
        <f>ROUND(J194*H194,2)</f>
        <v>0</v>
      </c>
      <c r="S194" s="75"/>
      <c r="T194" s="188">
        <f>S194*H194</f>
        <v>0</v>
      </c>
      <c r="U194" s="188">
        <v>0</v>
      </c>
      <c r="V194" s="188">
        <f>U194*H194</f>
        <v>0</v>
      </c>
      <c r="W194" s="188">
        <v>2</v>
      </c>
      <c r="X194" s="189">
        <f>W194*H194</f>
        <v>0.226</v>
      </c>
      <c r="Y194" s="36"/>
      <c r="Z194" s="36"/>
      <c r="AA194" s="36"/>
      <c r="AB194" s="36"/>
      <c r="AC194" s="36"/>
      <c r="AD194" s="36"/>
      <c r="AE194" s="36"/>
      <c r="AR194" s="190" t="s">
        <v>147</v>
      </c>
      <c r="AT194" s="190" t="s">
        <v>142</v>
      </c>
      <c r="AU194" s="190" t="s">
        <v>86</v>
      </c>
      <c r="AY194" s="17" t="s">
        <v>140</v>
      </c>
      <c r="BE194" s="191">
        <f>IF(O194="základní",K194,0)</f>
        <v>0</v>
      </c>
      <c r="BF194" s="191">
        <f>IF(O194="snížená",K194,0)</f>
        <v>0</v>
      </c>
      <c r="BG194" s="191">
        <f>IF(O194="zákl. přenesená",K194,0)</f>
        <v>0</v>
      </c>
      <c r="BH194" s="191">
        <f>IF(O194="sníž. přenesená",K194,0)</f>
        <v>0</v>
      </c>
      <c r="BI194" s="191">
        <f>IF(O194="nulová",K194,0)</f>
        <v>0</v>
      </c>
      <c r="BJ194" s="17" t="s">
        <v>84</v>
      </c>
      <c r="BK194" s="191">
        <f>ROUND(P194*H194,2)</f>
        <v>0</v>
      </c>
      <c r="BL194" s="17" t="s">
        <v>147</v>
      </c>
      <c r="BM194" s="190" t="s">
        <v>284</v>
      </c>
    </row>
    <row r="195" spans="1:51" s="13" customFormat="1" ht="12">
      <c r="A195" s="13"/>
      <c r="B195" s="192"/>
      <c r="C195" s="13"/>
      <c r="D195" s="193" t="s">
        <v>149</v>
      </c>
      <c r="E195" s="194" t="s">
        <v>1</v>
      </c>
      <c r="F195" s="195" t="s">
        <v>285</v>
      </c>
      <c r="G195" s="13"/>
      <c r="H195" s="196">
        <v>0.113</v>
      </c>
      <c r="I195" s="197"/>
      <c r="J195" s="197"/>
      <c r="K195" s="13"/>
      <c r="L195" s="13"/>
      <c r="M195" s="192"/>
      <c r="N195" s="198"/>
      <c r="O195" s="199"/>
      <c r="P195" s="199"/>
      <c r="Q195" s="199"/>
      <c r="R195" s="199"/>
      <c r="S195" s="199"/>
      <c r="T195" s="199"/>
      <c r="U195" s="199"/>
      <c r="V195" s="199"/>
      <c r="W195" s="199"/>
      <c r="X195" s="200"/>
      <c r="Y195" s="13"/>
      <c r="Z195" s="13"/>
      <c r="AA195" s="13"/>
      <c r="AB195" s="13"/>
      <c r="AC195" s="13"/>
      <c r="AD195" s="13"/>
      <c r="AE195" s="13"/>
      <c r="AT195" s="194" t="s">
        <v>149</v>
      </c>
      <c r="AU195" s="194" t="s">
        <v>86</v>
      </c>
      <c r="AV195" s="13" t="s">
        <v>86</v>
      </c>
      <c r="AW195" s="13" t="s">
        <v>4</v>
      </c>
      <c r="AX195" s="13" t="s">
        <v>79</v>
      </c>
      <c r="AY195" s="194" t="s">
        <v>140</v>
      </c>
    </row>
    <row r="196" spans="1:51" s="14" customFormat="1" ht="12">
      <c r="A196" s="14"/>
      <c r="B196" s="201"/>
      <c r="C196" s="14"/>
      <c r="D196" s="193" t="s">
        <v>149</v>
      </c>
      <c r="E196" s="202" t="s">
        <v>1</v>
      </c>
      <c r="F196" s="203" t="s">
        <v>191</v>
      </c>
      <c r="G196" s="14"/>
      <c r="H196" s="204">
        <v>0.113</v>
      </c>
      <c r="I196" s="205"/>
      <c r="J196" s="205"/>
      <c r="K196" s="14"/>
      <c r="L196" s="14"/>
      <c r="M196" s="201"/>
      <c r="N196" s="206"/>
      <c r="O196" s="207"/>
      <c r="P196" s="207"/>
      <c r="Q196" s="207"/>
      <c r="R196" s="207"/>
      <c r="S196" s="207"/>
      <c r="T196" s="207"/>
      <c r="U196" s="207"/>
      <c r="V196" s="207"/>
      <c r="W196" s="207"/>
      <c r="X196" s="208"/>
      <c r="Y196" s="14"/>
      <c r="Z196" s="14"/>
      <c r="AA196" s="14"/>
      <c r="AB196" s="14"/>
      <c r="AC196" s="14"/>
      <c r="AD196" s="14"/>
      <c r="AE196" s="14"/>
      <c r="AT196" s="202" t="s">
        <v>149</v>
      </c>
      <c r="AU196" s="202" t="s">
        <v>86</v>
      </c>
      <c r="AV196" s="14" t="s">
        <v>147</v>
      </c>
      <c r="AW196" s="14" t="s">
        <v>4</v>
      </c>
      <c r="AX196" s="14" t="s">
        <v>84</v>
      </c>
      <c r="AY196" s="202" t="s">
        <v>140</v>
      </c>
    </row>
    <row r="197" spans="1:65" s="2" customFormat="1" ht="24.15" customHeight="1">
      <c r="A197" s="36"/>
      <c r="B197" s="177"/>
      <c r="C197" s="178" t="s">
        <v>286</v>
      </c>
      <c r="D197" s="178" t="s">
        <v>142</v>
      </c>
      <c r="E197" s="179" t="s">
        <v>287</v>
      </c>
      <c r="F197" s="180" t="s">
        <v>288</v>
      </c>
      <c r="G197" s="181" t="s">
        <v>145</v>
      </c>
      <c r="H197" s="182">
        <v>25.248</v>
      </c>
      <c r="I197" s="183"/>
      <c r="J197" s="183"/>
      <c r="K197" s="184">
        <f>ROUND(P197*H197,2)</f>
        <v>0</v>
      </c>
      <c r="L197" s="180" t="s">
        <v>146</v>
      </c>
      <c r="M197" s="37"/>
      <c r="N197" s="185" t="s">
        <v>1</v>
      </c>
      <c r="O197" s="186" t="s">
        <v>42</v>
      </c>
      <c r="P197" s="187">
        <f>I197+J197</f>
        <v>0</v>
      </c>
      <c r="Q197" s="187">
        <f>ROUND(I197*H197,2)</f>
        <v>0</v>
      </c>
      <c r="R197" s="187">
        <f>ROUND(J197*H197,2)</f>
        <v>0</v>
      </c>
      <c r="S197" s="75"/>
      <c r="T197" s="188">
        <f>S197*H197</f>
        <v>0</v>
      </c>
      <c r="U197" s="188">
        <v>0</v>
      </c>
      <c r="V197" s="188">
        <f>U197*H197</f>
        <v>0</v>
      </c>
      <c r="W197" s="188">
        <v>2.27</v>
      </c>
      <c r="X197" s="189">
        <f>W197*H197</f>
        <v>57.312960000000004</v>
      </c>
      <c r="Y197" s="36"/>
      <c r="Z197" s="36"/>
      <c r="AA197" s="36"/>
      <c r="AB197" s="36"/>
      <c r="AC197" s="36"/>
      <c r="AD197" s="36"/>
      <c r="AE197" s="36"/>
      <c r="AR197" s="190" t="s">
        <v>147</v>
      </c>
      <c r="AT197" s="190" t="s">
        <v>142</v>
      </c>
      <c r="AU197" s="190" t="s">
        <v>86</v>
      </c>
      <c r="AY197" s="17" t="s">
        <v>140</v>
      </c>
      <c r="BE197" s="191">
        <f>IF(O197="základní",K197,0)</f>
        <v>0</v>
      </c>
      <c r="BF197" s="191">
        <f>IF(O197="snížená",K197,0)</f>
        <v>0</v>
      </c>
      <c r="BG197" s="191">
        <f>IF(O197="zákl. přenesená",K197,0)</f>
        <v>0</v>
      </c>
      <c r="BH197" s="191">
        <f>IF(O197="sníž. přenesená",K197,0)</f>
        <v>0</v>
      </c>
      <c r="BI197" s="191">
        <f>IF(O197="nulová",K197,0)</f>
        <v>0</v>
      </c>
      <c r="BJ197" s="17" t="s">
        <v>84</v>
      </c>
      <c r="BK197" s="191">
        <f>ROUND(P197*H197,2)</f>
        <v>0</v>
      </c>
      <c r="BL197" s="17" t="s">
        <v>147</v>
      </c>
      <c r="BM197" s="190" t="s">
        <v>289</v>
      </c>
    </row>
    <row r="198" spans="1:51" s="13" customFormat="1" ht="12">
      <c r="A198" s="13"/>
      <c r="B198" s="192"/>
      <c r="C198" s="13"/>
      <c r="D198" s="193" t="s">
        <v>149</v>
      </c>
      <c r="E198" s="194" t="s">
        <v>1</v>
      </c>
      <c r="F198" s="195" t="s">
        <v>189</v>
      </c>
      <c r="G198" s="13"/>
      <c r="H198" s="196">
        <v>18.768</v>
      </c>
      <c r="I198" s="197"/>
      <c r="J198" s="197"/>
      <c r="K198" s="13"/>
      <c r="L198" s="13"/>
      <c r="M198" s="192"/>
      <c r="N198" s="198"/>
      <c r="O198" s="199"/>
      <c r="P198" s="199"/>
      <c r="Q198" s="199"/>
      <c r="R198" s="199"/>
      <c r="S198" s="199"/>
      <c r="T198" s="199"/>
      <c r="U198" s="199"/>
      <c r="V198" s="199"/>
      <c r="W198" s="199"/>
      <c r="X198" s="200"/>
      <c r="Y198" s="13"/>
      <c r="Z198" s="13"/>
      <c r="AA198" s="13"/>
      <c r="AB198" s="13"/>
      <c r="AC198" s="13"/>
      <c r="AD198" s="13"/>
      <c r="AE198" s="13"/>
      <c r="AT198" s="194" t="s">
        <v>149</v>
      </c>
      <c r="AU198" s="194" t="s">
        <v>86</v>
      </c>
      <c r="AV198" s="13" t="s">
        <v>86</v>
      </c>
      <c r="AW198" s="13" t="s">
        <v>4</v>
      </c>
      <c r="AX198" s="13" t="s">
        <v>79</v>
      </c>
      <c r="AY198" s="194" t="s">
        <v>140</v>
      </c>
    </row>
    <row r="199" spans="1:51" s="13" customFormat="1" ht="12">
      <c r="A199" s="13"/>
      <c r="B199" s="192"/>
      <c r="C199" s="13"/>
      <c r="D199" s="193" t="s">
        <v>149</v>
      </c>
      <c r="E199" s="194" t="s">
        <v>1</v>
      </c>
      <c r="F199" s="195" t="s">
        <v>290</v>
      </c>
      <c r="G199" s="13"/>
      <c r="H199" s="196">
        <v>6.48</v>
      </c>
      <c r="I199" s="197"/>
      <c r="J199" s="197"/>
      <c r="K199" s="13"/>
      <c r="L199" s="13"/>
      <c r="M199" s="192"/>
      <c r="N199" s="198"/>
      <c r="O199" s="199"/>
      <c r="P199" s="199"/>
      <c r="Q199" s="199"/>
      <c r="R199" s="199"/>
      <c r="S199" s="199"/>
      <c r="T199" s="199"/>
      <c r="U199" s="199"/>
      <c r="V199" s="199"/>
      <c r="W199" s="199"/>
      <c r="X199" s="200"/>
      <c r="Y199" s="13"/>
      <c r="Z199" s="13"/>
      <c r="AA199" s="13"/>
      <c r="AB199" s="13"/>
      <c r="AC199" s="13"/>
      <c r="AD199" s="13"/>
      <c r="AE199" s="13"/>
      <c r="AT199" s="194" t="s">
        <v>149</v>
      </c>
      <c r="AU199" s="194" t="s">
        <v>86</v>
      </c>
      <c r="AV199" s="13" t="s">
        <v>86</v>
      </c>
      <c r="AW199" s="13" t="s">
        <v>4</v>
      </c>
      <c r="AX199" s="13" t="s">
        <v>79</v>
      </c>
      <c r="AY199" s="194" t="s">
        <v>140</v>
      </c>
    </row>
    <row r="200" spans="1:51" s="14" customFormat="1" ht="12">
      <c r="A200" s="14"/>
      <c r="B200" s="201"/>
      <c r="C200" s="14"/>
      <c r="D200" s="193" t="s">
        <v>149</v>
      </c>
      <c r="E200" s="202" t="s">
        <v>1</v>
      </c>
      <c r="F200" s="203" t="s">
        <v>191</v>
      </c>
      <c r="G200" s="14"/>
      <c r="H200" s="204">
        <v>25.248</v>
      </c>
      <c r="I200" s="205"/>
      <c r="J200" s="205"/>
      <c r="K200" s="14"/>
      <c r="L200" s="14"/>
      <c r="M200" s="201"/>
      <c r="N200" s="206"/>
      <c r="O200" s="207"/>
      <c r="P200" s="207"/>
      <c r="Q200" s="207"/>
      <c r="R200" s="207"/>
      <c r="S200" s="207"/>
      <c r="T200" s="207"/>
      <c r="U200" s="207"/>
      <c r="V200" s="207"/>
      <c r="W200" s="207"/>
      <c r="X200" s="208"/>
      <c r="Y200" s="14"/>
      <c r="Z200" s="14"/>
      <c r="AA200" s="14"/>
      <c r="AB200" s="14"/>
      <c r="AC200" s="14"/>
      <c r="AD200" s="14"/>
      <c r="AE200" s="14"/>
      <c r="AT200" s="202" t="s">
        <v>149</v>
      </c>
      <c r="AU200" s="202" t="s">
        <v>86</v>
      </c>
      <c r="AV200" s="14" t="s">
        <v>147</v>
      </c>
      <c r="AW200" s="14" t="s">
        <v>4</v>
      </c>
      <c r="AX200" s="14" t="s">
        <v>84</v>
      </c>
      <c r="AY200" s="202" t="s">
        <v>140</v>
      </c>
    </row>
    <row r="201" spans="1:65" s="2" customFormat="1" ht="24.15" customHeight="1">
      <c r="A201" s="36"/>
      <c r="B201" s="177"/>
      <c r="C201" s="178" t="s">
        <v>291</v>
      </c>
      <c r="D201" s="178" t="s">
        <v>142</v>
      </c>
      <c r="E201" s="179" t="s">
        <v>292</v>
      </c>
      <c r="F201" s="180" t="s">
        <v>293</v>
      </c>
      <c r="G201" s="181" t="s">
        <v>195</v>
      </c>
      <c r="H201" s="182">
        <v>9</v>
      </c>
      <c r="I201" s="183"/>
      <c r="J201" s="183"/>
      <c r="K201" s="184">
        <f>ROUND(P201*H201,2)</f>
        <v>0</v>
      </c>
      <c r="L201" s="180" t="s">
        <v>146</v>
      </c>
      <c r="M201" s="37"/>
      <c r="N201" s="185" t="s">
        <v>1</v>
      </c>
      <c r="O201" s="186" t="s">
        <v>42</v>
      </c>
      <c r="P201" s="187">
        <f>I201+J201</f>
        <v>0</v>
      </c>
      <c r="Q201" s="187">
        <f>ROUND(I201*H201,2)</f>
        <v>0</v>
      </c>
      <c r="R201" s="187">
        <f>ROUND(J201*H201,2)</f>
        <v>0</v>
      </c>
      <c r="S201" s="75"/>
      <c r="T201" s="188">
        <f>S201*H201</f>
        <v>0</v>
      </c>
      <c r="U201" s="188">
        <v>0</v>
      </c>
      <c r="V201" s="188">
        <f>U201*H201</f>
        <v>0</v>
      </c>
      <c r="W201" s="188">
        <v>0.165</v>
      </c>
      <c r="X201" s="189">
        <f>W201*H201</f>
        <v>1.485</v>
      </c>
      <c r="Y201" s="36"/>
      <c r="Z201" s="36"/>
      <c r="AA201" s="36"/>
      <c r="AB201" s="36"/>
      <c r="AC201" s="36"/>
      <c r="AD201" s="36"/>
      <c r="AE201" s="36"/>
      <c r="AR201" s="190" t="s">
        <v>147</v>
      </c>
      <c r="AT201" s="190" t="s">
        <v>142</v>
      </c>
      <c r="AU201" s="190" t="s">
        <v>86</v>
      </c>
      <c r="AY201" s="17" t="s">
        <v>140</v>
      </c>
      <c r="BE201" s="191">
        <f>IF(O201="základní",K201,0)</f>
        <v>0</v>
      </c>
      <c r="BF201" s="191">
        <f>IF(O201="snížená",K201,0)</f>
        <v>0</v>
      </c>
      <c r="BG201" s="191">
        <f>IF(O201="zákl. přenesená",K201,0)</f>
        <v>0</v>
      </c>
      <c r="BH201" s="191">
        <f>IF(O201="sníž. přenesená",K201,0)</f>
        <v>0</v>
      </c>
      <c r="BI201" s="191">
        <f>IF(O201="nulová",K201,0)</f>
        <v>0</v>
      </c>
      <c r="BJ201" s="17" t="s">
        <v>84</v>
      </c>
      <c r="BK201" s="191">
        <f>ROUND(P201*H201,2)</f>
        <v>0</v>
      </c>
      <c r="BL201" s="17" t="s">
        <v>147</v>
      </c>
      <c r="BM201" s="190" t="s">
        <v>294</v>
      </c>
    </row>
    <row r="202" spans="1:65" s="2" customFormat="1" ht="24.15" customHeight="1">
      <c r="A202" s="36"/>
      <c r="B202" s="177"/>
      <c r="C202" s="178" t="s">
        <v>295</v>
      </c>
      <c r="D202" s="178" t="s">
        <v>142</v>
      </c>
      <c r="E202" s="179" t="s">
        <v>296</v>
      </c>
      <c r="F202" s="180" t="s">
        <v>297</v>
      </c>
      <c r="G202" s="181" t="s">
        <v>209</v>
      </c>
      <c r="H202" s="182">
        <v>16</v>
      </c>
      <c r="I202" s="183"/>
      <c r="J202" s="183"/>
      <c r="K202" s="184">
        <f>ROUND(P202*H202,2)</f>
        <v>0</v>
      </c>
      <c r="L202" s="180" t="s">
        <v>146</v>
      </c>
      <c r="M202" s="37"/>
      <c r="N202" s="185" t="s">
        <v>1</v>
      </c>
      <c r="O202" s="186" t="s">
        <v>42</v>
      </c>
      <c r="P202" s="187">
        <f>I202+J202</f>
        <v>0</v>
      </c>
      <c r="Q202" s="187">
        <f>ROUND(I202*H202,2)</f>
        <v>0</v>
      </c>
      <c r="R202" s="187">
        <f>ROUND(J202*H202,2)</f>
        <v>0</v>
      </c>
      <c r="S202" s="75"/>
      <c r="T202" s="188">
        <f>S202*H202</f>
        <v>0</v>
      </c>
      <c r="U202" s="188">
        <v>0</v>
      </c>
      <c r="V202" s="188">
        <f>U202*H202</f>
        <v>0</v>
      </c>
      <c r="W202" s="188">
        <v>0.00198</v>
      </c>
      <c r="X202" s="189">
        <f>W202*H202</f>
        <v>0.03168</v>
      </c>
      <c r="Y202" s="36"/>
      <c r="Z202" s="36"/>
      <c r="AA202" s="36"/>
      <c r="AB202" s="36"/>
      <c r="AC202" s="36"/>
      <c r="AD202" s="36"/>
      <c r="AE202" s="36"/>
      <c r="AR202" s="190" t="s">
        <v>147</v>
      </c>
      <c r="AT202" s="190" t="s">
        <v>142</v>
      </c>
      <c r="AU202" s="190" t="s">
        <v>86</v>
      </c>
      <c r="AY202" s="17" t="s">
        <v>140</v>
      </c>
      <c r="BE202" s="191">
        <f>IF(O202="základní",K202,0)</f>
        <v>0</v>
      </c>
      <c r="BF202" s="191">
        <f>IF(O202="snížená",K202,0)</f>
        <v>0</v>
      </c>
      <c r="BG202" s="191">
        <f>IF(O202="zákl. přenesená",K202,0)</f>
        <v>0</v>
      </c>
      <c r="BH202" s="191">
        <f>IF(O202="sníž. přenesená",K202,0)</f>
        <v>0</v>
      </c>
      <c r="BI202" s="191">
        <f>IF(O202="nulová",K202,0)</f>
        <v>0</v>
      </c>
      <c r="BJ202" s="17" t="s">
        <v>84</v>
      </c>
      <c r="BK202" s="191">
        <f>ROUND(P202*H202,2)</f>
        <v>0</v>
      </c>
      <c r="BL202" s="17" t="s">
        <v>147</v>
      </c>
      <c r="BM202" s="190" t="s">
        <v>298</v>
      </c>
    </row>
    <row r="203" spans="1:65" s="2" customFormat="1" ht="37.8" customHeight="1">
      <c r="A203" s="36"/>
      <c r="B203" s="177"/>
      <c r="C203" s="178" t="s">
        <v>299</v>
      </c>
      <c r="D203" s="178" t="s">
        <v>142</v>
      </c>
      <c r="E203" s="179" t="s">
        <v>300</v>
      </c>
      <c r="F203" s="180" t="s">
        <v>301</v>
      </c>
      <c r="G203" s="181" t="s">
        <v>161</v>
      </c>
      <c r="H203" s="182">
        <v>66.6</v>
      </c>
      <c r="I203" s="183"/>
      <c r="J203" s="183"/>
      <c r="K203" s="184">
        <f>ROUND(P203*H203,2)</f>
        <v>0</v>
      </c>
      <c r="L203" s="180" t="s">
        <v>146</v>
      </c>
      <c r="M203" s="37"/>
      <c r="N203" s="185" t="s">
        <v>1</v>
      </c>
      <c r="O203" s="186" t="s">
        <v>42</v>
      </c>
      <c r="P203" s="187">
        <f>I203+J203</f>
        <v>0</v>
      </c>
      <c r="Q203" s="187">
        <f>ROUND(I203*H203,2)</f>
        <v>0</v>
      </c>
      <c r="R203" s="187">
        <f>ROUND(J203*H203,2)</f>
        <v>0</v>
      </c>
      <c r="S203" s="75"/>
      <c r="T203" s="188">
        <f>S203*H203</f>
        <v>0</v>
      </c>
      <c r="U203" s="188">
        <v>0</v>
      </c>
      <c r="V203" s="188">
        <f>U203*H203</f>
        <v>0</v>
      </c>
      <c r="W203" s="188">
        <v>0.059</v>
      </c>
      <c r="X203" s="189">
        <f>W203*H203</f>
        <v>3.9293999999999993</v>
      </c>
      <c r="Y203" s="36"/>
      <c r="Z203" s="36"/>
      <c r="AA203" s="36"/>
      <c r="AB203" s="36"/>
      <c r="AC203" s="36"/>
      <c r="AD203" s="36"/>
      <c r="AE203" s="36"/>
      <c r="AR203" s="190" t="s">
        <v>147</v>
      </c>
      <c r="AT203" s="190" t="s">
        <v>142</v>
      </c>
      <c r="AU203" s="190" t="s">
        <v>86</v>
      </c>
      <c r="AY203" s="17" t="s">
        <v>140</v>
      </c>
      <c r="BE203" s="191">
        <f>IF(O203="základní",K203,0)</f>
        <v>0</v>
      </c>
      <c r="BF203" s="191">
        <f>IF(O203="snížená",K203,0)</f>
        <v>0</v>
      </c>
      <c r="BG203" s="191">
        <f>IF(O203="zákl. přenesená",K203,0)</f>
        <v>0</v>
      </c>
      <c r="BH203" s="191">
        <f>IF(O203="sníž. přenesená",K203,0)</f>
        <v>0</v>
      </c>
      <c r="BI203" s="191">
        <f>IF(O203="nulová",K203,0)</f>
        <v>0</v>
      </c>
      <c r="BJ203" s="17" t="s">
        <v>84</v>
      </c>
      <c r="BK203" s="191">
        <f>ROUND(P203*H203,2)</f>
        <v>0</v>
      </c>
      <c r="BL203" s="17" t="s">
        <v>147</v>
      </c>
      <c r="BM203" s="190" t="s">
        <v>302</v>
      </c>
    </row>
    <row r="204" spans="1:51" s="13" customFormat="1" ht="12">
      <c r="A204" s="13"/>
      <c r="B204" s="192"/>
      <c r="C204" s="13"/>
      <c r="D204" s="193" t="s">
        <v>149</v>
      </c>
      <c r="E204" s="194" t="s">
        <v>1</v>
      </c>
      <c r="F204" s="195" t="s">
        <v>303</v>
      </c>
      <c r="G204" s="13"/>
      <c r="H204" s="196">
        <v>66.6</v>
      </c>
      <c r="I204" s="197"/>
      <c r="J204" s="197"/>
      <c r="K204" s="13"/>
      <c r="L204" s="13"/>
      <c r="M204" s="192"/>
      <c r="N204" s="198"/>
      <c r="O204" s="199"/>
      <c r="P204" s="199"/>
      <c r="Q204" s="199"/>
      <c r="R204" s="199"/>
      <c r="S204" s="199"/>
      <c r="T204" s="199"/>
      <c r="U204" s="199"/>
      <c r="V204" s="199"/>
      <c r="W204" s="199"/>
      <c r="X204" s="200"/>
      <c r="Y204" s="13"/>
      <c r="Z204" s="13"/>
      <c r="AA204" s="13"/>
      <c r="AB204" s="13"/>
      <c r="AC204" s="13"/>
      <c r="AD204" s="13"/>
      <c r="AE204" s="13"/>
      <c r="AT204" s="194" t="s">
        <v>149</v>
      </c>
      <c r="AU204" s="194" t="s">
        <v>86</v>
      </c>
      <c r="AV204" s="13" t="s">
        <v>86</v>
      </c>
      <c r="AW204" s="13" t="s">
        <v>4</v>
      </c>
      <c r="AX204" s="13" t="s">
        <v>84</v>
      </c>
      <c r="AY204" s="194" t="s">
        <v>140</v>
      </c>
    </row>
    <row r="205" spans="1:63" s="12" customFormat="1" ht="22.8" customHeight="1">
      <c r="A205" s="12"/>
      <c r="B205" s="163"/>
      <c r="C205" s="12"/>
      <c r="D205" s="164" t="s">
        <v>78</v>
      </c>
      <c r="E205" s="175" t="s">
        <v>304</v>
      </c>
      <c r="F205" s="175" t="s">
        <v>305</v>
      </c>
      <c r="G205" s="12"/>
      <c r="H205" s="12"/>
      <c r="I205" s="166"/>
      <c r="J205" s="166"/>
      <c r="K205" s="176">
        <f>BK205</f>
        <v>0</v>
      </c>
      <c r="L205" s="12"/>
      <c r="M205" s="163"/>
      <c r="N205" s="168"/>
      <c r="O205" s="169"/>
      <c r="P205" s="169"/>
      <c r="Q205" s="170">
        <f>SUM(Q206:Q209)</f>
        <v>0</v>
      </c>
      <c r="R205" s="170">
        <f>SUM(R206:R209)</f>
        <v>0</v>
      </c>
      <c r="S205" s="169"/>
      <c r="T205" s="171">
        <f>SUM(T206:T209)</f>
        <v>0</v>
      </c>
      <c r="U205" s="169"/>
      <c r="V205" s="171">
        <f>SUM(V206:V209)</f>
        <v>0</v>
      </c>
      <c r="W205" s="169"/>
      <c r="X205" s="172">
        <f>SUM(X206:X209)</f>
        <v>0</v>
      </c>
      <c r="Y205" s="12"/>
      <c r="Z205" s="12"/>
      <c r="AA205" s="12"/>
      <c r="AB205" s="12"/>
      <c r="AC205" s="12"/>
      <c r="AD205" s="12"/>
      <c r="AE205" s="12"/>
      <c r="AR205" s="164" t="s">
        <v>84</v>
      </c>
      <c r="AT205" s="173" t="s">
        <v>78</v>
      </c>
      <c r="AU205" s="173" t="s">
        <v>84</v>
      </c>
      <c r="AY205" s="164" t="s">
        <v>140</v>
      </c>
      <c r="BK205" s="174">
        <f>SUM(BK206:BK209)</f>
        <v>0</v>
      </c>
    </row>
    <row r="206" spans="1:65" s="2" customFormat="1" ht="24.15" customHeight="1">
      <c r="A206" s="36"/>
      <c r="B206" s="177"/>
      <c r="C206" s="178" t="s">
        <v>306</v>
      </c>
      <c r="D206" s="178" t="s">
        <v>142</v>
      </c>
      <c r="E206" s="179" t="s">
        <v>307</v>
      </c>
      <c r="F206" s="180" t="s">
        <v>308</v>
      </c>
      <c r="G206" s="181" t="s">
        <v>242</v>
      </c>
      <c r="H206" s="182">
        <v>82.297</v>
      </c>
      <c r="I206" s="183"/>
      <c r="J206" s="183"/>
      <c r="K206" s="184">
        <f>ROUND(P206*H206,2)</f>
        <v>0</v>
      </c>
      <c r="L206" s="180" t="s">
        <v>146</v>
      </c>
      <c r="M206" s="37"/>
      <c r="N206" s="185" t="s">
        <v>1</v>
      </c>
      <c r="O206" s="186" t="s">
        <v>42</v>
      </c>
      <c r="P206" s="187">
        <f>I206+J206</f>
        <v>0</v>
      </c>
      <c r="Q206" s="187">
        <f>ROUND(I206*H206,2)</f>
        <v>0</v>
      </c>
      <c r="R206" s="187">
        <f>ROUND(J206*H206,2)</f>
        <v>0</v>
      </c>
      <c r="S206" s="75"/>
      <c r="T206" s="188">
        <f>S206*H206</f>
        <v>0</v>
      </c>
      <c r="U206" s="188">
        <v>0</v>
      </c>
      <c r="V206" s="188">
        <f>U206*H206</f>
        <v>0</v>
      </c>
      <c r="W206" s="188">
        <v>0</v>
      </c>
      <c r="X206" s="189">
        <f>W206*H206</f>
        <v>0</v>
      </c>
      <c r="Y206" s="36"/>
      <c r="Z206" s="36"/>
      <c r="AA206" s="36"/>
      <c r="AB206" s="36"/>
      <c r="AC206" s="36"/>
      <c r="AD206" s="36"/>
      <c r="AE206" s="36"/>
      <c r="AR206" s="190" t="s">
        <v>147</v>
      </c>
      <c r="AT206" s="190" t="s">
        <v>142</v>
      </c>
      <c r="AU206" s="190" t="s">
        <v>86</v>
      </c>
      <c r="AY206" s="17" t="s">
        <v>140</v>
      </c>
      <c r="BE206" s="191">
        <f>IF(O206="základní",K206,0)</f>
        <v>0</v>
      </c>
      <c r="BF206" s="191">
        <f>IF(O206="snížená",K206,0)</f>
        <v>0</v>
      </c>
      <c r="BG206" s="191">
        <f>IF(O206="zákl. přenesená",K206,0)</f>
        <v>0</v>
      </c>
      <c r="BH206" s="191">
        <f>IF(O206="sníž. přenesená",K206,0)</f>
        <v>0</v>
      </c>
      <c r="BI206" s="191">
        <f>IF(O206="nulová",K206,0)</f>
        <v>0</v>
      </c>
      <c r="BJ206" s="17" t="s">
        <v>84</v>
      </c>
      <c r="BK206" s="191">
        <f>ROUND(P206*H206,2)</f>
        <v>0</v>
      </c>
      <c r="BL206" s="17" t="s">
        <v>147</v>
      </c>
      <c r="BM206" s="190" t="s">
        <v>309</v>
      </c>
    </row>
    <row r="207" spans="1:65" s="2" customFormat="1" ht="24.15" customHeight="1">
      <c r="A207" s="36"/>
      <c r="B207" s="177"/>
      <c r="C207" s="178" t="s">
        <v>310</v>
      </c>
      <c r="D207" s="178" t="s">
        <v>142</v>
      </c>
      <c r="E207" s="179" t="s">
        <v>311</v>
      </c>
      <c r="F207" s="180" t="s">
        <v>312</v>
      </c>
      <c r="G207" s="181" t="s">
        <v>242</v>
      </c>
      <c r="H207" s="182">
        <v>1563.643</v>
      </c>
      <c r="I207" s="183"/>
      <c r="J207" s="183"/>
      <c r="K207" s="184">
        <f>ROUND(P207*H207,2)</f>
        <v>0</v>
      </c>
      <c r="L207" s="180" t="s">
        <v>146</v>
      </c>
      <c r="M207" s="37"/>
      <c r="N207" s="185" t="s">
        <v>1</v>
      </c>
      <c r="O207" s="186" t="s">
        <v>42</v>
      </c>
      <c r="P207" s="187">
        <f>I207+J207</f>
        <v>0</v>
      </c>
      <c r="Q207" s="187">
        <f>ROUND(I207*H207,2)</f>
        <v>0</v>
      </c>
      <c r="R207" s="187">
        <f>ROUND(J207*H207,2)</f>
        <v>0</v>
      </c>
      <c r="S207" s="75"/>
      <c r="T207" s="188">
        <f>S207*H207</f>
        <v>0</v>
      </c>
      <c r="U207" s="188">
        <v>0</v>
      </c>
      <c r="V207" s="188">
        <f>U207*H207</f>
        <v>0</v>
      </c>
      <c r="W207" s="188">
        <v>0</v>
      </c>
      <c r="X207" s="189">
        <f>W207*H207</f>
        <v>0</v>
      </c>
      <c r="Y207" s="36"/>
      <c r="Z207" s="36"/>
      <c r="AA207" s="36"/>
      <c r="AB207" s="36"/>
      <c r="AC207" s="36"/>
      <c r="AD207" s="36"/>
      <c r="AE207" s="36"/>
      <c r="AR207" s="190" t="s">
        <v>147</v>
      </c>
      <c r="AT207" s="190" t="s">
        <v>142</v>
      </c>
      <c r="AU207" s="190" t="s">
        <v>86</v>
      </c>
      <c r="AY207" s="17" t="s">
        <v>140</v>
      </c>
      <c r="BE207" s="191">
        <f>IF(O207="základní",K207,0)</f>
        <v>0</v>
      </c>
      <c r="BF207" s="191">
        <f>IF(O207="snížená",K207,0)</f>
        <v>0</v>
      </c>
      <c r="BG207" s="191">
        <f>IF(O207="zákl. přenesená",K207,0)</f>
        <v>0</v>
      </c>
      <c r="BH207" s="191">
        <f>IF(O207="sníž. přenesená",K207,0)</f>
        <v>0</v>
      </c>
      <c r="BI207" s="191">
        <f>IF(O207="nulová",K207,0)</f>
        <v>0</v>
      </c>
      <c r="BJ207" s="17" t="s">
        <v>84</v>
      </c>
      <c r="BK207" s="191">
        <f>ROUND(P207*H207,2)</f>
        <v>0</v>
      </c>
      <c r="BL207" s="17" t="s">
        <v>147</v>
      </c>
      <c r="BM207" s="190" t="s">
        <v>313</v>
      </c>
    </row>
    <row r="208" spans="1:51" s="13" customFormat="1" ht="12">
      <c r="A208" s="13"/>
      <c r="B208" s="192"/>
      <c r="C208" s="13"/>
      <c r="D208" s="193" t="s">
        <v>149</v>
      </c>
      <c r="E208" s="194" t="s">
        <v>1</v>
      </c>
      <c r="F208" s="195" t="s">
        <v>314</v>
      </c>
      <c r="G208" s="13"/>
      <c r="H208" s="196">
        <v>1563.643</v>
      </c>
      <c r="I208" s="197"/>
      <c r="J208" s="197"/>
      <c r="K208" s="13"/>
      <c r="L208" s="13"/>
      <c r="M208" s="192"/>
      <c r="N208" s="198"/>
      <c r="O208" s="199"/>
      <c r="P208" s="199"/>
      <c r="Q208" s="199"/>
      <c r="R208" s="199"/>
      <c r="S208" s="199"/>
      <c r="T208" s="199"/>
      <c r="U208" s="199"/>
      <c r="V208" s="199"/>
      <c r="W208" s="199"/>
      <c r="X208" s="200"/>
      <c r="Y208" s="13"/>
      <c r="Z208" s="13"/>
      <c r="AA208" s="13"/>
      <c r="AB208" s="13"/>
      <c r="AC208" s="13"/>
      <c r="AD208" s="13"/>
      <c r="AE208" s="13"/>
      <c r="AT208" s="194" t="s">
        <v>149</v>
      </c>
      <c r="AU208" s="194" t="s">
        <v>86</v>
      </c>
      <c r="AV208" s="13" t="s">
        <v>86</v>
      </c>
      <c r="AW208" s="13" t="s">
        <v>4</v>
      </c>
      <c r="AX208" s="13" t="s">
        <v>84</v>
      </c>
      <c r="AY208" s="194" t="s">
        <v>140</v>
      </c>
    </row>
    <row r="209" spans="1:65" s="2" customFormat="1" ht="33" customHeight="1">
      <c r="A209" s="36"/>
      <c r="B209" s="177"/>
      <c r="C209" s="178" t="s">
        <v>315</v>
      </c>
      <c r="D209" s="178" t="s">
        <v>142</v>
      </c>
      <c r="E209" s="179" t="s">
        <v>316</v>
      </c>
      <c r="F209" s="180" t="s">
        <v>317</v>
      </c>
      <c r="G209" s="181" t="s">
        <v>242</v>
      </c>
      <c r="H209" s="182">
        <v>82.297</v>
      </c>
      <c r="I209" s="183"/>
      <c r="J209" s="183"/>
      <c r="K209" s="184">
        <f>ROUND(P209*H209,2)</f>
        <v>0</v>
      </c>
      <c r="L209" s="180" t="s">
        <v>146</v>
      </c>
      <c r="M209" s="37"/>
      <c r="N209" s="185" t="s">
        <v>1</v>
      </c>
      <c r="O209" s="186" t="s">
        <v>42</v>
      </c>
      <c r="P209" s="187">
        <f>I209+J209</f>
        <v>0</v>
      </c>
      <c r="Q209" s="187">
        <f>ROUND(I209*H209,2)</f>
        <v>0</v>
      </c>
      <c r="R209" s="187">
        <f>ROUND(J209*H209,2)</f>
        <v>0</v>
      </c>
      <c r="S209" s="75"/>
      <c r="T209" s="188">
        <f>S209*H209</f>
        <v>0</v>
      </c>
      <c r="U209" s="188">
        <v>0</v>
      </c>
      <c r="V209" s="188">
        <f>U209*H209</f>
        <v>0</v>
      </c>
      <c r="W209" s="188">
        <v>0</v>
      </c>
      <c r="X209" s="189">
        <f>W209*H209</f>
        <v>0</v>
      </c>
      <c r="Y209" s="36"/>
      <c r="Z209" s="36"/>
      <c r="AA209" s="36"/>
      <c r="AB209" s="36"/>
      <c r="AC209" s="36"/>
      <c r="AD209" s="36"/>
      <c r="AE209" s="36"/>
      <c r="AR209" s="190" t="s">
        <v>147</v>
      </c>
      <c r="AT209" s="190" t="s">
        <v>142</v>
      </c>
      <c r="AU209" s="190" t="s">
        <v>86</v>
      </c>
      <c r="AY209" s="17" t="s">
        <v>140</v>
      </c>
      <c r="BE209" s="191">
        <f>IF(O209="základní",K209,0)</f>
        <v>0</v>
      </c>
      <c r="BF209" s="191">
        <f>IF(O209="snížená",K209,0)</f>
        <v>0</v>
      </c>
      <c r="BG209" s="191">
        <f>IF(O209="zákl. přenesená",K209,0)</f>
        <v>0</v>
      </c>
      <c r="BH209" s="191">
        <f>IF(O209="sníž. přenesená",K209,0)</f>
        <v>0</v>
      </c>
      <c r="BI209" s="191">
        <f>IF(O209="nulová",K209,0)</f>
        <v>0</v>
      </c>
      <c r="BJ209" s="17" t="s">
        <v>84</v>
      </c>
      <c r="BK209" s="191">
        <f>ROUND(P209*H209,2)</f>
        <v>0</v>
      </c>
      <c r="BL209" s="17" t="s">
        <v>147</v>
      </c>
      <c r="BM209" s="190" t="s">
        <v>318</v>
      </c>
    </row>
    <row r="210" spans="1:63" s="12" customFormat="1" ht="22.8" customHeight="1">
      <c r="A210" s="12"/>
      <c r="B210" s="163"/>
      <c r="C210" s="12"/>
      <c r="D210" s="164" t="s">
        <v>78</v>
      </c>
      <c r="E210" s="175" t="s">
        <v>319</v>
      </c>
      <c r="F210" s="175" t="s">
        <v>320</v>
      </c>
      <c r="G210" s="12"/>
      <c r="H210" s="12"/>
      <c r="I210" s="166"/>
      <c r="J210" s="166"/>
      <c r="K210" s="176">
        <f>BK210</f>
        <v>0</v>
      </c>
      <c r="L210" s="12"/>
      <c r="M210" s="163"/>
      <c r="N210" s="168"/>
      <c r="O210" s="169"/>
      <c r="P210" s="169"/>
      <c r="Q210" s="170">
        <f>Q211</f>
        <v>0</v>
      </c>
      <c r="R210" s="170">
        <f>R211</f>
        <v>0</v>
      </c>
      <c r="S210" s="169"/>
      <c r="T210" s="171">
        <f>T211</f>
        <v>0</v>
      </c>
      <c r="U210" s="169"/>
      <c r="V210" s="171">
        <f>V211</f>
        <v>0</v>
      </c>
      <c r="W210" s="169"/>
      <c r="X210" s="172">
        <f>X211</f>
        <v>0</v>
      </c>
      <c r="Y210" s="12"/>
      <c r="Z210" s="12"/>
      <c r="AA210" s="12"/>
      <c r="AB210" s="12"/>
      <c r="AC210" s="12"/>
      <c r="AD210" s="12"/>
      <c r="AE210" s="12"/>
      <c r="AR210" s="164" t="s">
        <v>84</v>
      </c>
      <c r="AT210" s="173" t="s">
        <v>78</v>
      </c>
      <c r="AU210" s="173" t="s">
        <v>84</v>
      </c>
      <c r="AY210" s="164" t="s">
        <v>140</v>
      </c>
      <c r="BK210" s="174">
        <f>BK211</f>
        <v>0</v>
      </c>
    </row>
    <row r="211" spans="1:65" s="2" customFormat="1" ht="24.15" customHeight="1">
      <c r="A211" s="36"/>
      <c r="B211" s="177"/>
      <c r="C211" s="178" t="s">
        <v>321</v>
      </c>
      <c r="D211" s="178" t="s">
        <v>142</v>
      </c>
      <c r="E211" s="179" t="s">
        <v>322</v>
      </c>
      <c r="F211" s="180" t="s">
        <v>323</v>
      </c>
      <c r="G211" s="181" t="s">
        <v>242</v>
      </c>
      <c r="H211" s="182">
        <v>88.15</v>
      </c>
      <c r="I211" s="183"/>
      <c r="J211" s="183"/>
      <c r="K211" s="184">
        <f>ROUND(P211*H211,2)</f>
        <v>0</v>
      </c>
      <c r="L211" s="180" t="s">
        <v>146</v>
      </c>
      <c r="M211" s="37"/>
      <c r="N211" s="185" t="s">
        <v>1</v>
      </c>
      <c r="O211" s="186" t="s">
        <v>42</v>
      </c>
      <c r="P211" s="187">
        <f>I211+J211</f>
        <v>0</v>
      </c>
      <c r="Q211" s="187">
        <f>ROUND(I211*H211,2)</f>
        <v>0</v>
      </c>
      <c r="R211" s="187">
        <f>ROUND(J211*H211,2)</f>
        <v>0</v>
      </c>
      <c r="S211" s="75"/>
      <c r="T211" s="188">
        <f>S211*H211</f>
        <v>0</v>
      </c>
      <c r="U211" s="188">
        <v>0</v>
      </c>
      <c r="V211" s="188">
        <f>U211*H211</f>
        <v>0</v>
      </c>
      <c r="W211" s="188">
        <v>0</v>
      </c>
      <c r="X211" s="189">
        <f>W211*H211</f>
        <v>0</v>
      </c>
      <c r="Y211" s="36"/>
      <c r="Z211" s="36"/>
      <c r="AA211" s="36"/>
      <c r="AB211" s="36"/>
      <c r="AC211" s="36"/>
      <c r="AD211" s="36"/>
      <c r="AE211" s="36"/>
      <c r="AR211" s="190" t="s">
        <v>147</v>
      </c>
      <c r="AT211" s="190" t="s">
        <v>142</v>
      </c>
      <c r="AU211" s="190" t="s">
        <v>86</v>
      </c>
      <c r="AY211" s="17" t="s">
        <v>140</v>
      </c>
      <c r="BE211" s="191">
        <f>IF(O211="základní",K211,0)</f>
        <v>0</v>
      </c>
      <c r="BF211" s="191">
        <f>IF(O211="snížená",K211,0)</f>
        <v>0</v>
      </c>
      <c r="BG211" s="191">
        <f>IF(O211="zákl. přenesená",K211,0)</f>
        <v>0</v>
      </c>
      <c r="BH211" s="191">
        <f>IF(O211="sníž. přenesená",K211,0)</f>
        <v>0</v>
      </c>
      <c r="BI211" s="191">
        <f>IF(O211="nulová",K211,0)</f>
        <v>0</v>
      </c>
      <c r="BJ211" s="17" t="s">
        <v>84</v>
      </c>
      <c r="BK211" s="191">
        <f>ROUND(P211*H211,2)</f>
        <v>0</v>
      </c>
      <c r="BL211" s="17" t="s">
        <v>147</v>
      </c>
      <c r="BM211" s="190" t="s">
        <v>324</v>
      </c>
    </row>
    <row r="212" spans="1:63" s="12" customFormat="1" ht="25.9" customHeight="1">
      <c r="A212" s="12"/>
      <c r="B212" s="163"/>
      <c r="C212" s="12"/>
      <c r="D212" s="164" t="s">
        <v>78</v>
      </c>
      <c r="E212" s="165" t="s">
        <v>325</v>
      </c>
      <c r="F212" s="165" t="s">
        <v>326</v>
      </c>
      <c r="G212" s="12"/>
      <c r="H212" s="12"/>
      <c r="I212" s="166"/>
      <c r="J212" s="166"/>
      <c r="K212" s="167">
        <f>BK212</f>
        <v>0</v>
      </c>
      <c r="L212" s="12"/>
      <c r="M212" s="163"/>
      <c r="N212" s="168"/>
      <c r="O212" s="169"/>
      <c r="P212" s="169"/>
      <c r="Q212" s="170">
        <f>Q213+Q229+Q231+Q237+Q243</f>
        <v>0</v>
      </c>
      <c r="R212" s="170">
        <f>R213+R229+R231+R237+R243</f>
        <v>0</v>
      </c>
      <c r="S212" s="169"/>
      <c r="T212" s="171">
        <f>T213+T229+T231+T237+T243</f>
        <v>0</v>
      </c>
      <c r="U212" s="169"/>
      <c r="V212" s="171">
        <f>V213+V229+V231+V237+V243</f>
        <v>0.26260468</v>
      </c>
      <c r="W212" s="169"/>
      <c r="X212" s="172">
        <f>X213+X229+X231+X237+X243</f>
        <v>0.1124</v>
      </c>
      <c r="Y212" s="12"/>
      <c r="Z212" s="12"/>
      <c r="AA212" s="12"/>
      <c r="AB212" s="12"/>
      <c r="AC212" s="12"/>
      <c r="AD212" s="12"/>
      <c r="AE212" s="12"/>
      <c r="AR212" s="164" t="s">
        <v>86</v>
      </c>
      <c r="AT212" s="173" t="s">
        <v>78</v>
      </c>
      <c r="AU212" s="173" t="s">
        <v>79</v>
      </c>
      <c r="AY212" s="164" t="s">
        <v>140</v>
      </c>
      <c r="BK212" s="174">
        <f>BK213+BK229+BK231+BK237+BK243</f>
        <v>0</v>
      </c>
    </row>
    <row r="213" spans="1:63" s="12" customFormat="1" ht="22.8" customHeight="1">
      <c r="A213" s="12"/>
      <c r="B213" s="163"/>
      <c r="C213" s="12"/>
      <c r="D213" s="164" t="s">
        <v>78</v>
      </c>
      <c r="E213" s="175" t="s">
        <v>327</v>
      </c>
      <c r="F213" s="175" t="s">
        <v>328</v>
      </c>
      <c r="G213" s="12"/>
      <c r="H213" s="12"/>
      <c r="I213" s="166"/>
      <c r="J213" s="166"/>
      <c r="K213" s="176">
        <f>BK213</f>
        <v>0</v>
      </c>
      <c r="L213" s="12"/>
      <c r="M213" s="163"/>
      <c r="N213" s="168"/>
      <c r="O213" s="169"/>
      <c r="P213" s="169"/>
      <c r="Q213" s="170">
        <f>SUM(Q214:Q228)</f>
        <v>0</v>
      </c>
      <c r="R213" s="170">
        <f>SUM(R214:R228)</f>
        <v>0</v>
      </c>
      <c r="S213" s="169"/>
      <c r="T213" s="171">
        <f>SUM(T214:T228)</f>
        <v>0</v>
      </c>
      <c r="U213" s="169"/>
      <c r="V213" s="171">
        <f>SUM(V214:V228)</f>
        <v>0.11534649999999999</v>
      </c>
      <c r="W213" s="169"/>
      <c r="X213" s="172">
        <f>SUM(X214:X228)</f>
        <v>0</v>
      </c>
      <c r="Y213" s="12"/>
      <c r="Z213" s="12"/>
      <c r="AA213" s="12"/>
      <c r="AB213" s="12"/>
      <c r="AC213" s="12"/>
      <c r="AD213" s="12"/>
      <c r="AE213" s="12"/>
      <c r="AR213" s="164" t="s">
        <v>86</v>
      </c>
      <c r="AT213" s="173" t="s">
        <v>78</v>
      </c>
      <c r="AU213" s="173" t="s">
        <v>84</v>
      </c>
      <c r="AY213" s="164" t="s">
        <v>140</v>
      </c>
      <c r="BK213" s="174">
        <f>SUM(BK214:BK228)</f>
        <v>0</v>
      </c>
    </row>
    <row r="214" spans="1:65" s="2" customFormat="1" ht="24.15" customHeight="1">
      <c r="A214" s="36"/>
      <c r="B214" s="177"/>
      <c r="C214" s="178" t="s">
        <v>329</v>
      </c>
      <c r="D214" s="178" t="s">
        <v>142</v>
      </c>
      <c r="E214" s="179" t="s">
        <v>330</v>
      </c>
      <c r="F214" s="180" t="s">
        <v>331</v>
      </c>
      <c r="G214" s="181" t="s">
        <v>161</v>
      </c>
      <c r="H214" s="182">
        <v>9.6</v>
      </c>
      <c r="I214" s="183"/>
      <c r="J214" s="183"/>
      <c r="K214" s="184">
        <f>ROUND(P214*H214,2)</f>
        <v>0</v>
      </c>
      <c r="L214" s="180" t="s">
        <v>146</v>
      </c>
      <c r="M214" s="37"/>
      <c r="N214" s="185" t="s">
        <v>1</v>
      </c>
      <c r="O214" s="186" t="s">
        <v>42</v>
      </c>
      <c r="P214" s="187">
        <f>I214+J214</f>
        <v>0</v>
      </c>
      <c r="Q214" s="187">
        <f>ROUND(I214*H214,2)</f>
        <v>0</v>
      </c>
      <c r="R214" s="187">
        <f>ROUND(J214*H214,2)</f>
        <v>0</v>
      </c>
      <c r="S214" s="75"/>
      <c r="T214" s="188">
        <f>S214*H214</f>
        <v>0</v>
      </c>
      <c r="U214" s="188">
        <v>0</v>
      </c>
      <c r="V214" s="188">
        <f>U214*H214</f>
        <v>0</v>
      </c>
      <c r="W214" s="188">
        <v>0</v>
      </c>
      <c r="X214" s="189">
        <f>W214*H214</f>
        <v>0</v>
      </c>
      <c r="Y214" s="36"/>
      <c r="Z214" s="36"/>
      <c r="AA214" s="36"/>
      <c r="AB214" s="36"/>
      <c r="AC214" s="36"/>
      <c r="AD214" s="36"/>
      <c r="AE214" s="36"/>
      <c r="AR214" s="190" t="s">
        <v>221</v>
      </c>
      <c r="AT214" s="190" t="s">
        <v>142</v>
      </c>
      <c r="AU214" s="190" t="s">
        <v>86</v>
      </c>
      <c r="AY214" s="17" t="s">
        <v>140</v>
      </c>
      <c r="BE214" s="191">
        <f>IF(O214="základní",K214,0)</f>
        <v>0</v>
      </c>
      <c r="BF214" s="191">
        <f>IF(O214="snížená",K214,0)</f>
        <v>0</v>
      </c>
      <c r="BG214" s="191">
        <f>IF(O214="zákl. přenesená",K214,0)</f>
        <v>0</v>
      </c>
      <c r="BH214" s="191">
        <f>IF(O214="sníž. přenesená",K214,0)</f>
        <v>0</v>
      </c>
      <c r="BI214" s="191">
        <f>IF(O214="nulová",K214,0)</f>
        <v>0</v>
      </c>
      <c r="BJ214" s="17" t="s">
        <v>84</v>
      </c>
      <c r="BK214" s="191">
        <f>ROUND(P214*H214,2)</f>
        <v>0</v>
      </c>
      <c r="BL214" s="17" t="s">
        <v>221</v>
      </c>
      <c r="BM214" s="190" t="s">
        <v>332</v>
      </c>
    </row>
    <row r="215" spans="1:51" s="13" customFormat="1" ht="12">
      <c r="A215" s="13"/>
      <c r="B215" s="192"/>
      <c r="C215" s="13"/>
      <c r="D215" s="193" t="s">
        <v>149</v>
      </c>
      <c r="E215" s="194" t="s">
        <v>1</v>
      </c>
      <c r="F215" s="195" t="s">
        <v>333</v>
      </c>
      <c r="G215" s="13"/>
      <c r="H215" s="196">
        <v>9.6</v>
      </c>
      <c r="I215" s="197"/>
      <c r="J215" s="197"/>
      <c r="K215" s="13"/>
      <c r="L215" s="13"/>
      <c r="M215" s="192"/>
      <c r="N215" s="198"/>
      <c r="O215" s="199"/>
      <c r="P215" s="199"/>
      <c r="Q215" s="199"/>
      <c r="R215" s="199"/>
      <c r="S215" s="199"/>
      <c r="T215" s="199"/>
      <c r="U215" s="199"/>
      <c r="V215" s="199"/>
      <c r="W215" s="199"/>
      <c r="X215" s="200"/>
      <c r="Y215" s="13"/>
      <c r="Z215" s="13"/>
      <c r="AA215" s="13"/>
      <c r="AB215" s="13"/>
      <c r="AC215" s="13"/>
      <c r="AD215" s="13"/>
      <c r="AE215" s="13"/>
      <c r="AT215" s="194" t="s">
        <v>149</v>
      </c>
      <c r="AU215" s="194" t="s">
        <v>86</v>
      </c>
      <c r="AV215" s="13" t="s">
        <v>86</v>
      </c>
      <c r="AW215" s="13" t="s">
        <v>4</v>
      </c>
      <c r="AX215" s="13" t="s">
        <v>84</v>
      </c>
      <c r="AY215" s="194" t="s">
        <v>140</v>
      </c>
    </row>
    <row r="216" spans="1:65" s="2" customFormat="1" ht="24.15" customHeight="1">
      <c r="A216" s="36"/>
      <c r="B216" s="177"/>
      <c r="C216" s="209" t="s">
        <v>334</v>
      </c>
      <c r="D216" s="209" t="s">
        <v>198</v>
      </c>
      <c r="E216" s="210" t="s">
        <v>335</v>
      </c>
      <c r="F216" s="211" t="s">
        <v>336</v>
      </c>
      <c r="G216" s="212" t="s">
        <v>242</v>
      </c>
      <c r="H216" s="213">
        <v>0.011</v>
      </c>
      <c r="I216" s="214"/>
      <c r="J216" s="215"/>
      <c r="K216" s="216">
        <f>ROUND(P216*H216,2)</f>
        <v>0</v>
      </c>
      <c r="L216" s="211" t="s">
        <v>146</v>
      </c>
      <c r="M216" s="217"/>
      <c r="N216" s="218" t="s">
        <v>1</v>
      </c>
      <c r="O216" s="186" t="s">
        <v>42</v>
      </c>
      <c r="P216" s="187">
        <f>I216+J216</f>
        <v>0</v>
      </c>
      <c r="Q216" s="187">
        <f>ROUND(I216*H216,2)</f>
        <v>0</v>
      </c>
      <c r="R216" s="187">
        <f>ROUND(J216*H216,2)</f>
        <v>0</v>
      </c>
      <c r="S216" s="75"/>
      <c r="T216" s="188">
        <f>S216*H216</f>
        <v>0</v>
      </c>
      <c r="U216" s="188">
        <v>1</v>
      </c>
      <c r="V216" s="188">
        <f>U216*H216</f>
        <v>0.011</v>
      </c>
      <c r="W216" s="188">
        <v>0</v>
      </c>
      <c r="X216" s="189">
        <f>W216*H216</f>
        <v>0</v>
      </c>
      <c r="Y216" s="36"/>
      <c r="Z216" s="36"/>
      <c r="AA216" s="36"/>
      <c r="AB216" s="36"/>
      <c r="AC216" s="36"/>
      <c r="AD216" s="36"/>
      <c r="AE216" s="36"/>
      <c r="AR216" s="190" t="s">
        <v>299</v>
      </c>
      <c r="AT216" s="190" t="s">
        <v>198</v>
      </c>
      <c r="AU216" s="190" t="s">
        <v>86</v>
      </c>
      <c r="AY216" s="17" t="s">
        <v>140</v>
      </c>
      <c r="BE216" s="191">
        <f>IF(O216="základní",K216,0)</f>
        <v>0</v>
      </c>
      <c r="BF216" s="191">
        <f>IF(O216="snížená",K216,0)</f>
        <v>0</v>
      </c>
      <c r="BG216" s="191">
        <f>IF(O216="zákl. přenesená",K216,0)</f>
        <v>0</v>
      </c>
      <c r="BH216" s="191">
        <f>IF(O216="sníž. přenesená",K216,0)</f>
        <v>0</v>
      </c>
      <c r="BI216" s="191">
        <f>IF(O216="nulová",K216,0)</f>
        <v>0</v>
      </c>
      <c r="BJ216" s="17" t="s">
        <v>84</v>
      </c>
      <c r="BK216" s="191">
        <f>ROUND(P216*H216,2)</f>
        <v>0</v>
      </c>
      <c r="BL216" s="17" t="s">
        <v>221</v>
      </c>
      <c r="BM216" s="190" t="s">
        <v>337</v>
      </c>
    </row>
    <row r="217" spans="1:51" s="13" customFormat="1" ht="12">
      <c r="A217" s="13"/>
      <c r="B217" s="192"/>
      <c r="C217" s="13"/>
      <c r="D217" s="193" t="s">
        <v>149</v>
      </c>
      <c r="E217" s="13"/>
      <c r="F217" s="195" t="s">
        <v>338</v>
      </c>
      <c r="G217" s="13"/>
      <c r="H217" s="196">
        <v>0.011</v>
      </c>
      <c r="I217" s="197"/>
      <c r="J217" s="197"/>
      <c r="K217" s="13"/>
      <c r="L217" s="13"/>
      <c r="M217" s="192"/>
      <c r="N217" s="198"/>
      <c r="O217" s="199"/>
      <c r="P217" s="199"/>
      <c r="Q217" s="199"/>
      <c r="R217" s="199"/>
      <c r="S217" s="199"/>
      <c r="T217" s="199"/>
      <c r="U217" s="199"/>
      <c r="V217" s="199"/>
      <c r="W217" s="199"/>
      <c r="X217" s="200"/>
      <c r="Y217" s="13"/>
      <c r="Z217" s="13"/>
      <c r="AA217" s="13"/>
      <c r="AB217" s="13"/>
      <c r="AC217" s="13"/>
      <c r="AD217" s="13"/>
      <c r="AE217" s="13"/>
      <c r="AT217" s="194" t="s">
        <v>149</v>
      </c>
      <c r="AU217" s="194" t="s">
        <v>86</v>
      </c>
      <c r="AV217" s="13" t="s">
        <v>86</v>
      </c>
      <c r="AW217" s="13" t="s">
        <v>3</v>
      </c>
      <c r="AX217" s="13" t="s">
        <v>84</v>
      </c>
      <c r="AY217" s="194" t="s">
        <v>140</v>
      </c>
    </row>
    <row r="218" spans="1:65" s="2" customFormat="1" ht="24.15" customHeight="1">
      <c r="A218" s="36"/>
      <c r="B218" s="177"/>
      <c r="C218" s="178" t="s">
        <v>339</v>
      </c>
      <c r="D218" s="178" t="s">
        <v>142</v>
      </c>
      <c r="E218" s="179" t="s">
        <v>340</v>
      </c>
      <c r="F218" s="180" t="s">
        <v>341</v>
      </c>
      <c r="G218" s="181" t="s">
        <v>161</v>
      </c>
      <c r="H218" s="182">
        <v>8</v>
      </c>
      <c r="I218" s="183"/>
      <c r="J218" s="183"/>
      <c r="K218" s="184">
        <f>ROUND(P218*H218,2)</f>
        <v>0</v>
      </c>
      <c r="L218" s="180" t="s">
        <v>253</v>
      </c>
      <c r="M218" s="37"/>
      <c r="N218" s="185" t="s">
        <v>1</v>
      </c>
      <c r="O218" s="186" t="s">
        <v>42</v>
      </c>
      <c r="P218" s="187">
        <f>I218+J218</f>
        <v>0</v>
      </c>
      <c r="Q218" s="187">
        <f>ROUND(I218*H218,2)</f>
        <v>0</v>
      </c>
      <c r="R218" s="187">
        <f>ROUND(J218*H218,2)</f>
        <v>0</v>
      </c>
      <c r="S218" s="75"/>
      <c r="T218" s="188">
        <f>S218*H218</f>
        <v>0</v>
      </c>
      <c r="U218" s="188">
        <v>0</v>
      </c>
      <c r="V218" s="188">
        <f>U218*H218</f>
        <v>0</v>
      </c>
      <c r="W218" s="188">
        <v>0</v>
      </c>
      <c r="X218" s="189">
        <f>W218*H218</f>
        <v>0</v>
      </c>
      <c r="Y218" s="36"/>
      <c r="Z218" s="36"/>
      <c r="AA218" s="36"/>
      <c r="AB218" s="36"/>
      <c r="AC218" s="36"/>
      <c r="AD218" s="36"/>
      <c r="AE218" s="36"/>
      <c r="AR218" s="190" t="s">
        <v>221</v>
      </c>
      <c r="AT218" s="190" t="s">
        <v>142</v>
      </c>
      <c r="AU218" s="190" t="s">
        <v>86</v>
      </c>
      <c r="AY218" s="17" t="s">
        <v>140</v>
      </c>
      <c r="BE218" s="191">
        <f>IF(O218="základní",K218,0)</f>
        <v>0</v>
      </c>
      <c r="BF218" s="191">
        <f>IF(O218="snížená",K218,0)</f>
        <v>0</v>
      </c>
      <c r="BG218" s="191">
        <f>IF(O218="zákl. přenesená",K218,0)</f>
        <v>0</v>
      </c>
      <c r="BH218" s="191">
        <f>IF(O218="sníž. přenesená",K218,0)</f>
        <v>0</v>
      </c>
      <c r="BI218" s="191">
        <f>IF(O218="nulová",K218,0)</f>
        <v>0</v>
      </c>
      <c r="BJ218" s="17" t="s">
        <v>84</v>
      </c>
      <c r="BK218" s="191">
        <f>ROUND(P218*H218,2)</f>
        <v>0</v>
      </c>
      <c r="BL218" s="17" t="s">
        <v>221</v>
      </c>
      <c r="BM218" s="190" t="s">
        <v>342</v>
      </c>
    </row>
    <row r="219" spans="1:51" s="13" customFormat="1" ht="12">
      <c r="A219" s="13"/>
      <c r="B219" s="192"/>
      <c r="C219" s="13"/>
      <c r="D219" s="193" t="s">
        <v>149</v>
      </c>
      <c r="E219" s="194" t="s">
        <v>1</v>
      </c>
      <c r="F219" s="195" t="s">
        <v>343</v>
      </c>
      <c r="G219" s="13"/>
      <c r="H219" s="196">
        <v>8</v>
      </c>
      <c r="I219" s="197"/>
      <c r="J219" s="197"/>
      <c r="K219" s="13"/>
      <c r="L219" s="13"/>
      <c r="M219" s="192"/>
      <c r="N219" s="198"/>
      <c r="O219" s="199"/>
      <c r="P219" s="199"/>
      <c r="Q219" s="199"/>
      <c r="R219" s="199"/>
      <c r="S219" s="199"/>
      <c r="T219" s="199"/>
      <c r="U219" s="199"/>
      <c r="V219" s="199"/>
      <c r="W219" s="199"/>
      <c r="X219" s="200"/>
      <c r="Y219" s="13"/>
      <c r="Z219" s="13"/>
      <c r="AA219" s="13"/>
      <c r="AB219" s="13"/>
      <c r="AC219" s="13"/>
      <c r="AD219" s="13"/>
      <c r="AE219" s="13"/>
      <c r="AT219" s="194" t="s">
        <v>149</v>
      </c>
      <c r="AU219" s="194" t="s">
        <v>86</v>
      </c>
      <c r="AV219" s="13" t="s">
        <v>86</v>
      </c>
      <c r="AW219" s="13" t="s">
        <v>4</v>
      </c>
      <c r="AX219" s="13" t="s">
        <v>84</v>
      </c>
      <c r="AY219" s="194" t="s">
        <v>140</v>
      </c>
    </row>
    <row r="220" spans="1:65" s="2" customFormat="1" ht="24.15" customHeight="1">
      <c r="A220" s="36"/>
      <c r="B220" s="177"/>
      <c r="C220" s="209" t="s">
        <v>344</v>
      </c>
      <c r="D220" s="209" t="s">
        <v>198</v>
      </c>
      <c r="E220" s="210" t="s">
        <v>335</v>
      </c>
      <c r="F220" s="211" t="s">
        <v>336</v>
      </c>
      <c r="G220" s="212" t="s">
        <v>242</v>
      </c>
      <c r="H220" s="213">
        <v>0.003</v>
      </c>
      <c r="I220" s="214"/>
      <c r="J220" s="215"/>
      <c r="K220" s="216">
        <f>ROUND(P220*H220,2)</f>
        <v>0</v>
      </c>
      <c r="L220" s="211" t="s">
        <v>146</v>
      </c>
      <c r="M220" s="217"/>
      <c r="N220" s="218" t="s">
        <v>1</v>
      </c>
      <c r="O220" s="186" t="s">
        <v>42</v>
      </c>
      <c r="P220" s="187">
        <f>I220+J220</f>
        <v>0</v>
      </c>
      <c r="Q220" s="187">
        <f>ROUND(I220*H220,2)</f>
        <v>0</v>
      </c>
      <c r="R220" s="187">
        <f>ROUND(J220*H220,2)</f>
        <v>0</v>
      </c>
      <c r="S220" s="75"/>
      <c r="T220" s="188">
        <f>S220*H220</f>
        <v>0</v>
      </c>
      <c r="U220" s="188">
        <v>1</v>
      </c>
      <c r="V220" s="188">
        <f>U220*H220</f>
        <v>0.003</v>
      </c>
      <c r="W220" s="188">
        <v>0</v>
      </c>
      <c r="X220" s="189">
        <f>W220*H220</f>
        <v>0</v>
      </c>
      <c r="Y220" s="36"/>
      <c r="Z220" s="36"/>
      <c r="AA220" s="36"/>
      <c r="AB220" s="36"/>
      <c r="AC220" s="36"/>
      <c r="AD220" s="36"/>
      <c r="AE220" s="36"/>
      <c r="AR220" s="190" t="s">
        <v>299</v>
      </c>
      <c r="AT220" s="190" t="s">
        <v>198</v>
      </c>
      <c r="AU220" s="190" t="s">
        <v>86</v>
      </c>
      <c r="AY220" s="17" t="s">
        <v>140</v>
      </c>
      <c r="BE220" s="191">
        <f>IF(O220="základní",K220,0)</f>
        <v>0</v>
      </c>
      <c r="BF220" s="191">
        <f>IF(O220="snížená",K220,0)</f>
        <v>0</v>
      </c>
      <c r="BG220" s="191">
        <f>IF(O220="zákl. přenesená",K220,0)</f>
        <v>0</v>
      </c>
      <c r="BH220" s="191">
        <f>IF(O220="sníž. přenesená",K220,0)</f>
        <v>0</v>
      </c>
      <c r="BI220" s="191">
        <f>IF(O220="nulová",K220,0)</f>
        <v>0</v>
      </c>
      <c r="BJ220" s="17" t="s">
        <v>84</v>
      </c>
      <c r="BK220" s="191">
        <f>ROUND(P220*H220,2)</f>
        <v>0</v>
      </c>
      <c r="BL220" s="17" t="s">
        <v>221</v>
      </c>
      <c r="BM220" s="190" t="s">
        <v>345</v>
      </c>
    </row>
    <row r="221" spans="1:51" s="13" customFormat="1" ht="12">
      <c r="A221" s="13"/>
      <c r="B221" s="192"/>
      <c r="C221" s="13"/>
      <c r="D221" s="193" t="s">
        <v>149</v>
      </c>
      <c r="E221" s="13"/>
      <c r="F221" s="195" t="s">
        <v>346</v>
      </c>
      <c r="G221" s="13"/>
      <c r="H221" s="196">
        <v>0.003</v>
      </c>
      <c r="I221" s="197"/>
      <c r="J221" s="197"/>
      <c r="K221" s="13"/>
      <c r="L221" s="13"/>
      <c r="M221" s="192"/>
      <c r="N221" s="198"/>
      <c r="O221" s="199"/>
      <c r="P221" s="199"/>
      <c r="Q221" s="199"/>
      <c r="R221" s="199"/>
      <c r="S221" s="199"/>
      <c r="T221" s="199"/>
      <c r="U221" s="199"/>
      <c r="V221" s="199"/>
      <c r="W221" s="199"/>
      <c r="X221" s="200"/>
      <c r="Y221" s="13"/>
      <c r="Z221" s="13"/>
      <c r="AA221" s="13"/>
      <c r="AB221" s="13"/>
      <c r="AC221" s="13"/>
      <c r="AD221" s="13"/>
      <c r="AE221" s="13"/>
      <c r="AT221" s="194" t="s">
        <v>149</v>
      </c>
      <c r="AU221" s="194" t="s">
        <v>86</v>
      </c>
      <c r="AV221" s="13" t="s">
        <v>86</v>
      </c>
      <c r="AW221" s="13" t="s">
        <v>3</v>
      </c>
      <c r="AX221" s="13" t="s">
        <v>84</v>
      </c>
      <c r="AY221" s="194" t="s">
        <v>140</v>
      </c>
    </row>
    <row r="222" spans="1:65" s="2" customFormat="1" ht="24.15" customHeight="1">
      <c r="A222" s="36"/>
      <c r="B222" s="177"/>
      <c r="C222" s="178" t="s">
        <v>347</v>
      </c>
      <c r="D222" s="178" t="s">
        <v>142</v>
      </c>
      <c r="E222" s="179" t="s">
        <v>348</v>
      </c>
      <c r="F222" s="180" t="s">
        <v>349</v>
      </c>
      <c r="G222" s="181" t="s">
        <v>161</v>
      </c>
      <c r="H222" s="182">
        <v>9.6</v>
      </c>
      <c r="I222" s="183"/>
      <c r="J222" s="183"/>
      <c r="K222" s="184">
        <f>ROUND(P222*H222,2)</f>
        <v>0</v>
      </c>
      <c r="L222" s="180" t="s">
        <v>146</v>
      </c>
      <c r="M222" s="37"/>
      <c r="N222" s="185" t="s">
        <v>1</v>
      </c>
      <c r="O222" s="186" t="s">
        <v>42</v>
      </c>
      <c r="P222" s="187">
        <f>I222+J222</f>
        <v>0</v>
      </c>
      <c r="Q222" s="187">
        <f>ROUND(I222*H222,2)</f>
        <v>0</v>
      </c>
      <c r="R222" s="187">
        <f>ROUND(J222*H222,2)</f>
        <v>0</v>
      </c>
      <c r="S222" s="75"/>
      <c r="T222" s="188">
        <f>S222*H222</f>
        <v>0</v>
      </c>
      <c r="U222" s="188">
        <v>0.0004</v>
      </c>
      <c r="V222" s="188">
        <f>U222*H222</f>
        <v>0.00384</v>
      </c>
      <c r="W222" s="188">
        <v>0</v>
      </c>
      <c r="X222" s="189">
        <f>W222*H222</f>
        <v>0</v>
      </c>
      <c r="Y222" s="36"/>
      <c r="Z222" s="36"/>
      <c r="AA222" s="36"/>
      <c r="AB222" s="36"/>
      <c r="AC222" s="36"/>
      <c r="AD222" s="36"/>
      <c r="AE222" s="36"/>
      <c r="AR222" s="190" t="s">
        <v>221</v>
      </c>
      <c r="AT222" s="190" t="s">
        <v>142</v>
      </c>
      <c r="AU222" s="190" t="s">
        <v>86</v>
      </c>
      <c r="AY222" s="17" t="s">
        <v>140</v>
      </c>
      <c r="BE222" s="191">
        <f>IF(O222="základní",K222,0)</f>
        <v>0</v>
      </c>
      <c r="BF222" s="191">
        <f>IF(O222="snížená",K222,0)</f>
        <v>0</v>
      </c>
      <c r="BG222" s="191">
        <f>IF(O222="zákl. přenesená",K222,0)</f>
        <v>0</v>
      </c>
      <c r="BH222" s="191">
        <f>IF(O222="sníž. přenesená",K222,0)</f>
        <v>0</v>
      </c>
      <c r="BI222" s="191">
        <f>IF(O222="nulová",K222,0)</f>
        <v>0</v>
      </c>
      <c r="BJ222" s="17" t="s">
        <v>84</v>
      </c>
      <c r="BK222" s="191">
        <f>ROUND(P222*H222,2)</f>
        <v>0</v>
      </c>
      <c r="BL222" s="17" t="s">
        <v>221</v>
      </c>
      <c r="BM222" s="190" t="s">
        <v>350</v>
      </c>
    </row>
    <row r="223" spans="1:65" s="2" customFormat="1" ht="16.5" customHeight="1">
      <c r="A223" s="36"/>
      <c r="B223" s="177"/>
      <c r="C223" s="209" t="s">
        <v>351</v>
      </c>
      <c r="D223" s="209" t="s">
        <v>198</v>
      </c>
      <c r="E223" s="210" t="s">
        <v>352</v>
      </c>
      <c r="F223" s="211" t="s">
        <v>353</v>
      </c>
      <c r="G223" s="212" t="s">
        <v>161</v>
      </c>
      <c r="H223" s="213">
        <v>11.189</v>
      </c>
      <c r="I223" s="214"/>
      <c r="J223" s="215"/>
      <c r="K223" s="216">
        <f>ROUND(P223*H223,2)</f>
        <v>0</v>
      </c>
      <c r="L223" s="211" t="s">
        <v>1</v>
      </c>
      <c r="M223" s="217"/>
      <c r="N223" s="218" t="s">
        <v>1</v>
      </c>
      <c r="O223" s="186" t="s">
        <v>42</v>
      </c>
      <c r="P223" s="187">
        <f>I223+J223</f>
        <v>0</v>
      </c>
      <c r="Q223" s="187">
        <f>ROUND(I223*H223,2)</f>
        <v>0</v>
      </c>
      <c r="R223" s="187">
        <f>ROUND(J223*H223,2)</f>
        <v>0</v>
      </c>
      <c r="S223" s="75"/>
      <c r="T223" s="188">
        <f>S223*H223</f>
        <v>0</v>
      </c>
      <c r="U223" s="188">
        <v>0.0045</v>
      </c>
      <c r="V223" s="188">
        <f>U223*H223</f>
        <v>0.0503505</v>
      </c>
      <c r="W223" s="188">
        <v>0</v>
      </c>
      <c r="X223" s="189">
        <f>W223*H223</f>
        <v>0</v>
      </c>
      <c r="Y223" s="36"/>
      <c r="Z223" s="36"/>
      <c r="AA223" s="36"/>
      <c r="AB223" s="36"/>
      <c r="AC223" s="36"/>
      <c r="AD223" s="36"/>
      <c r="AE223" s="36"/>
      <c r="AR223" s="190" t="s">
        <v>299</v>
      </c>
      <c r="AT223" s="190" t="s">
        <v>198</v>
      </c>
      <c r="AU223" s="190" t="s">
        <v>86</v>
      </c>
      <c r="AY223" s="17" t="s">
        <v>140</v>
      </c>
      <c r="BE223" s="191">
        <f>IF(O223="základní",K223,0)</f>
        <v>0</v>
      </c>
      <c r="BF223" s="191">
        <f>IF(O223="snížená",K223,0)</f>
        <v>0</v>
      </c>
      <c r="BG223" s="191">
        <f>IF(O223="zákl. přenesená",K223,0)</f>
        <v>0</v>
      </c>
      <c r="BH223" s="191">
        <f>IF(O223="sníž. přenesená",K223,0)</f>
        <v>0</v>
      </c>
      <c r="BI223" s="191">
        <f>IF(O223="nulová",K223,0)</f>
        <v>0</v>
      </c>
      <c r="BJ223" s="17" t="s">
        <v>84</v>
      </c>
      <c r="BK223" s="191">
        <f>ROUND(P223*H223,2)</f>
        <v>0</v>
      </c>
      <c r="BL223" s="17" t="s">
        <v>221</v>
      </c>
      <c r="BM223" s="190" t="s">
        <v>354</v>
      </c>
    </row>
    <row r="224" spans="1:51" s="13" customFormat="1" ht="12">
      <c r="A224" s="13"/>
      <c r="B224" s="192"/>
      <c r="C224" s="13"/>
      <c r="D224" s="193" t="s">
        <v>149</v>
      </c>
      <c r="E224" s="13"/>
      <c r="F224" s="195" t="s">
        <v>355</v>
      </c>
      <c r="G224" s="13"/>
      <c r="H224" s="196">
        <v>11.189</v>
      </c>
      <c r="I224" s="197"/>
      <c r="J224" s="197"/>
      <c r="K224" s="13"/>
      <c r="L224" s="13"/>
      <c r="M224" s="192"/>
      <c r="N224" s="198"/>
      <c r="O224" s="199"/>
      <c r="P224" s="199"/>
      <c r="Q224" s="199"/>
      <c r="R224" s="199"/>
      <c r="S224" s="199"/>
      <c r="T224" s="199"/>
      <c r="U224" s="199"/>
      <c r="V224" s="199"/>
      <c r="W224" s="199"/>
      <c r="X224" s="200"/>
      <c r="Y224" s="13"/>
      <c r="Z224" s="13"/>
      <c r="AA224" s="13"/>
      <c r="AB224" s="13"/>
      <c r="AC224" s="13"/>
      <c r="AD224" s="13"/>
      <c r="AE224" s="13"/>
      <c r="AT224" s="194" t="s">
        <v>149</v>
      </c>
      <c r="AU224" s="194" t="s">
        <v>86</v>
      </c>
      <c r="AV224" s="13" t="s">
        <v>86</v>
      </c>
      <c r="AW224" s="13" t="s">
        <v>3</v>
      </c>
      <c r="AX224" s="13" t="s">
        <v>84</v>
      </c>
      <c r="AY224" s="194" t="s">
        <v>140</v>
      </c>
    </row>
    <row r="225" spans="1:65" s="2" customFormat="1" ht="24.15" customHeight="1">
      <c r="A225" s="36"/>
      <c r="B225" s="177"/>
      <c r="C225" s="178" t="s">
        <v>356</v>
      </c>
      <c r="D225" s="178" t="s">
        <v>142</v>
      </c>
      <c r="E225" s="179" t="s">
        <v>357</v>
      </c>
      <c r="F225" s="180" t="s">
        <v>358</v>
      </c>
      <c r="G225" s="181" t="s">
        <v>161</v>
      </c>
      <c r="H225" s="182">
        <v>8</v>
      </c>
      <c r="I225" s="183"/>
      <c r="J225" s="183"/>
      <c r="K225" s="184">
        <f>ROUND(P225*H225,2)</f>
        <v>0</v>
      </c>
      <c r="L225" s="180" t="s">
        <v>253</v>
      </c>
      <c r="M225" s="37"/>
      <c r="N225" s="185" t="s">
        <v>1</v>
      </c>
      <c r="O225" s="186" t="s">
        <v>42</v>
      </c>
      <c r="P225" s="187">
        <f>I225+J225</f>
        <v>0</v>
      </c>
      <c r="Q225" s="187">
        <f>ROUND(I225*H225,2)</f>
        <v>0</v>
      </c>
      <c r="R225" s="187">
        <f>ROUND(J225*H225,2)</f>
        <v>0</v>
      </c>
      <c r="S225" s="75"/>
      <c r="T225" s="188">
        <f>S225*H225</f>
        <v>0</v>
      </c>
      <c r="U225" s="188">
        <v>0.0004</v>
      </c>
      <c r="V225" s="188">
        <f>U225*H225</f>
        <v>0.0032</v>
      </c>
      <c r="W225" s="188">
        <v>0</v>
      </c>
      <c r="X225" s="189">
        <f>W225*H225</f>
        <v>0</v>
      </c>
      <c r="Y225" s="36"/>
      <c r="Z225" s="36"/>
      <c r="AA225" s="36"/>
      <c r="AB225" s="36"/>
      <c r="AC225" s="36"/>
      <c r="AD225" s="36"/>
      <c r="AE225" s="36"/>
      <c r="AR225" s="190" t="s">
        <v>221</v>
      </c>
      <c r="AT225" s="190" t="s">
        <v>142</v>
      </c>
      <c r="AU225" s="190" t="s">
        <v>86</v>
      </c>
      <c r="AY225" s="17" t="s">
        <v>140</v>
      </c>
      <c r="BE225" s="191">
        <f>IF(O225="základní",K225,0)</f>
        <v>0</v>
      </c>
      <c r="BF225" s="191">
        <f>IF(O225="snížená",K225,0)</f>
        <v>0</v>
      </c>
      <c r="BG225" s="191">
        <f>IF(O225="zákl. přenesená",K225,0)</f>
        <v>0</v>
      </c>
      <c r="BH225" s="191">
        <f>IF(O225="sníž. přenesená",K225,0)</f>
        <v>0</v>
      </c>
      <c r="BI225" s="191">
        <f>IF(O225="nulová",K225,0)</f>
        <v>0</v>
      </c>
      <c r="BJ225" s="17" t="s">
        <v>84</v>
      </c>
      <c r="BK225" s="191">
        <f>ROUND(P225*H225,2)</f>
        <v>0</v>
      </c>
      <c r="BL225" s="17" t="s">
        <v>221</v>
      </c>
      <c r="BM225" s="190" t="s">
        <v>359</v>
      </c>
    </row>
    <row r="226" spans="1:65" s="2" customFormat="1" ht="16.5" customHeight="1">
      <c r="A226" s="36"/>
      <c r="B226" s="177"/>
      <c r="C226" s="209" t="s">
        <v>360</v>
      </c>
      <c r="D226" s="209" t="s">
        <v>198</v>
      </c>
      <c r="E226" s="210" t="s">
        <v>352</v>
      </c>
      <c r="F226" s="211" t="s">
        <v>353</v>
      </c>
      <c r="G226" s="212" t="s">
        <v>161</v>
      </c>
      <c r="H226" s="213">
        <v>9.768</v>
      </c>
      <c r="I226" s="214"/>
      <c r="J226" s="215"/>
      <c r="K226" s="216">
        <f>ROUND(P226*H226,2)</f>
        <v>0</v>
      </c>
      <c r="L226" s="211" t="s">
        <v>1</v>
      </c>
      <c r="M226" s="217"/>
      <c r="N226" s="218" t="s">
        <v>1</v>
      </c>
      <c r="O226" s="186" t="s">
        <v>42</v>
      </c>
      <c r="P226" s="187">
        <f>I226+J226</f>
        <v>0</v>
      </c>
      <c r="Q226" s="187">
        <f>ROUND(I226*H226,2)</f>
        <v>0</v>
      </c>
      <c r="R226" s="187">
        <f>ROUND(J226*H226,2)</f>
        <v>0</v>
      </c>
      <c r="S226" s="75"/>
      <c r="T226" s="188">
        <f>S226*H226</f>
        <v>0</v>
      </c>
      <c r="U226" s="188">
        <v>0.0045</v>
      </c>
      <c r="V226" s="188">
        <f>U226*H226</f>
        <v>0.043956</v>
      </c>
      <c r="W226" s="188">
        <v>0</v>
      </c>
      <c r="X226" s="189">
        <f>W226*H226</f>
        <v>0</v>
      </c>
      <c r="Y226" s="36"/>
      <c r="Z226" s="36"/>
      <c r="AA226" s="36"/>
      <c r="AB226" s="36"/>
      <c r="AC226" s="36"/>
      <c r="AD226" s="36"/>
      <c r="AE226" s="36"/>
      <c r="AR226" s="190" t="s">
        <v>299</v>
      </c>
      <c r="AT226" s="190" t="s">
        <v>198</v>
      </c>
      <c r="AU226" s="190" t="s">
        <v>86</v>
      </c>
      <c r="AY226" s="17" t="s">
        <v>140</v>
      </c>
      <c r="BE226" s="191">
        <f>IF(O226="základní",K226,0)</f>
        <v>0</v>
      </c>
      <c r="BF226" s="191">
        <f>IF(O226="snížená",K226,0)</f>
        <v>0</v>
      </c>
      <c r="BG226" s="191">
        <f>IF(O226="zákl. přenesená",K226,0)</f>
        <v>0</v>
      </c>
      <c r="BH226" s="191">
        <f>IF(O226="sníž. přenesená",K226,0)</f>
        <v>0</v>
      </c>
      <c r="BI226" s="191">
        <f>IF(O226="nulová",K226,0)</f>
        <v>0</v>
      </c>
      <c r="BJ226" s="17" t="s">
        <v>84</v>
      </c>
      <c r="BK226" s="191">
        <f>ROUND(P226*H226,2)</f>
        <v>0</v>
      </c>
      <c r="BL226" s="17" t="s">
        <v>221</v>
      </c>
      <c r="BM226" s="190" t="s">
        <v>361</v>
      </c>
    </row>
    <row r="227" spans="1:51" s="13" customFormat="1" ht="12">
      <c r="A227" s="13"/>
      <c r="B227" s="192"/>
      <c r="C227" s="13"/>
      <c r="D227" s="193" t="s">
        <v>149</v>
      </c>
      <c r="E227" s="13"/>
      <c r="F227" s="195" t="s">
        <v>362</v>
      </c>
      <c r="G227" s="13"/>
      <c r="H227" s="196">
        <v>9.768</v>
      </c>
      <c r="I227" s="197"/>
      <c r="J227" s="197"/>
      <c r="K227" s="13"/>
      <c r="L227" s="13"/>
      <c r="M227" s="192"/>
      <c r="N227" s="198"/>
      <c r="O227" s="199"/>
      <c r="P227" s="199"/>
      <c r="Q227" s="199"/>
      <c r="R227" s="199"/>
      <c r="S227" s="199"/>
      <c r="T227" s="199"/>
      <c r="U227" s="199"/>
      <c r="V227" s="199"/>
      <c r="W227" s="199"/>
      <c r="X227" s="200"/>
      <c r="Y227" s="13"/>
      <c r="Z227" s="13"/>
      <c r="AA227" s="13"/>
      <c r="AB227" s="13"/>
      <c r="AC227" s="13"/>
      <c r="AD227" s="13"/>
      <c r="AE227" s="13"/>
      <c r="AT227" s="194" t="s">
        <v>149</v>
      </c>
      <c r="AU227" s="194" t="s">
        <v>86</v>
      </c>
      <c r="AV227" s="13" t="s">
        <v>86</v>
      </c>
      <c r="AW227" s="13" t="s">
        <v>3</v>
      </c>
      <c r="AX227" s="13" t="s">
        <v>84</v>
      </c>
      <c r="AY227" s="194" t="s">
        <v>140</v>
      </c>
    </row>
    <row r="228" spans="1:65" s="2" customFormat="1" ht="24.15" customHeight="1">
      <c r="A228" s="36"/>
      <c r="B228" s="177"/>
      <c r="C228" s="178" t="s">
        <v>363</v>
      </c>
      <c r="D228" s="178" t="s">
        <v>142</v>
      </c>
      <c r="E228" s="179" t="s">
        <v>364</v>
      </c>
      <c r="F228" s="180" t="s">
        <v>365</v>
      </c>
      <c r="G228" s="181" t="s">
        <v>242</v>
      </c>
      <c r="H228" s="182">
        <v>0.115</v>
      </c>
      <c r="I228" s="183"/>
      <c r="J228" s="183"/>
      <c r="K228" s="184">
        <f>ROUND(P228*H228,2)</f>
        <v>0</v>
      </c>
      <c r="L228" s="180" t="s">
        <v>146</v>
      </c>
      <c r="M228" s="37"/>
      <c r="N228" s="185" t="s">
        <v>1</v>
      </c>
      <c r="O228" s="186" t="s">
        <v>42</v>
      </c>
      <c r="P228" s="187">
        <f>I228+J228</f>
        <v>0</v>
      </c>
      <c r="Q228" s="187">
        <f>ROUND(I228*H228,2)</f>
        <v>0</v>
      </c>
      <c r="R228" s="187">
        <f>ROUND(J228*H228,2)</f>
        <v>0</v>
      </c>
      <c r="S228" s="75"/>
      <c r="T228" s="188">
        <f>S228*H228</f>
        <v>0</v>
      </c>
      <c r="U228" s="188">
        <v>0</v>
      </c>
      <c r="V228" s="188">
        <f>U228*H228</f>
        <v>0</v>
      </c>
      <c r="W228" s="188">
        <v>0</v>
      </c>
      <c r="X228" s="189">
        <f>W228*H228</f>
        <v>0</v>
      </c>
      <c r="Y228" s="36"/>
      <c r="Z228" s="36"/>
      <c r="AA228" s="36"/>
      <c r="AB228" s="36"/>
      <c r="AC228" s="36"/>
      <c r="AD228" s="36"/>
      <c r="AE228" s="36"/>
      <c r="AR228" s="190" t="s">
        <v>221</v>
      </c>
      <c r="AT228" s="190" t="s">
        <v>142</v>
      </c>
      <c r="AU228" s="190" t="s">
        <v>86</v>
      </c>
      <c r="AY228" s="17" t="s">
        <v>140</v>
      </c>
      <c r="BE228" s="191">
        <f>IF(O228="základní",K228,0)</f>
        <v>0</v>
      </c>
      <c r="BF228" s="191">
        <f>IF(O228="snížená",K228,0)</f>
        <v>0</v>
      </c>
      <c r="BG228" s="191">
        <f>IF(O228="zákl. přenesená",K228,0)</f>
        <v>0</v>
      </c>
      <c r="BH228" s="191">
        <f>IF(O228="sníž. přenesená",K228,0)</f>
        <v>0</v>
      </c>
      <c r="BI228" s="191">
        <f>IF(O228="nulová",K228,0)</f>
        <v>0</v>
      </c>
      <c r="BJ228" s="17" t="s">
        <v>84</v>
      </c>
      <c r="BK228" s="191">
        <f>ROUND(P228*H228,2)</f>
        <v>0</v>
      </c>
      <c r="BL228" s="17" t="s">
        <v>221</v>
      </c>
      <c r="BM228" s="190" t="s">
        <v>366</v>
      </c>
    </row>
    <row r="229" spans="1:63" s="12" customFormat="1" ht="22.8" customHeight="1">
      <c r="A229" s="12"/>
      <c r="B229" s="163"/>
      <c r="C229" s="12"/>
      <c r="D229" s="164" t="s">
        <v>78</v>
      </c>
      <c r="E229" s="175" t="s">
        <v>367</v>
      </c>
      <c r="F229" s="175" t="s">
        <v>368</v>
      </c>
      <c r="G229" s="12"/>
      <c r="H229" s="12"/>
      <c r="I229" s="166"/>
      <c r="J229" s="166"/>
      <c r="K229" s="176">
        <f>BK229</f>
        <v>0</v>
      </c>
      <c r="L229" s="12"/>
      <c r="M229" s="163"/>
      <c r="N229" s="168"/>
      <c r="O229" s="169"/>
      <c r="P229" s="169"/>
      <c r="Q229" s="170">
        <f>Q230</f>
        <v>0</v>
      </c>
      <c r="R229" s="170">
        <f>R230</f>
        <v>0</v>
      </c>
      <c r="S229" s="169"/>
      <c r="T229" s="171">
        <f>T230</f>
        <v>0</v>
      </c>
      <c r="U229" s="169"/>
      <c r="V229" s="171">
        <f>V230</f>
        <v>0</v>
      </c>
      <c r="W229" s="169"/>
      <c r="X229" s="172">
        <f>X230</f>
        <v>0.024</v>
      </c>
      <c r="Y229" s="12"/>
      <c r="Z229" s="12"/>
      <c r="AA229" s="12"/>
      <c r="AB229" s="12"/>
      <c r="AC229" s="12"/>
      <c r="AD229" s="12"/>
      <c r="AE229" s="12"/>
      <c r="AR229" s="164" t="s">
        <v>86</v>
      </c>
      <c r="AT229" s="173" t="s">
        <v>78</v>
      </c>
      <c r="AU229" s="173" t="s">
        <v>84</v>
      </c>
      <c r="AY229" s="164" t="s">
        <v>140</v>
      </c>
      <c r="BK229" s="174">
        <f>BK230</f>
        <v>0</v>
      </c>
    </row>
    <row r="230" spans="1:65" s="2" customFormat="1" ht="16.5" customHeight="1">
      <c r="A230" s="36"/>
      <c r="B230" s="177"/>
      <c r="C230" s="178" t="s">
        <v>369</v>
      </c>
      <c r="D230" s="178" t="s">
        <v>142</v>
      </c>
      <c r="E230" s="179" t="s">
        <v>370</v>
      </c>
      <c r="F230" s="180" t="s">
        <v>371</v>
      </c>
      <c r="G230" s="181" t="s">
        <v>209</v>
      </c>
      <c r="H230" s="182">
        <v>4</v>
      </c>
      <c r="I230" s="183"/>
      <c r="J230" s="183"/>
      <c r="K230" s="184">
        <f>ROUND(P230*H230,2)</f>
        <v>0</v>
      </c>
      <c r="L230" s="180" t="s">
        <v>1</v>
      </c>
      <c r="M230" s="37"/>
      <c r="N230" s="185" t="s">
        <v>1</v>
      </c>
      <c r="O230" s="186" t="s">
        <v>42</v>
      </c>
      <c r="P230" s="187">
        <f>I230+J230</f>
        <v>0</v>
      </c>
      <c r="Q230" s="187">
        <f>ROUND(I230*H230,2)</f>
        <v>0</v>
      </c>
      <c r="R230" s="187">
        <f>ROUND(J230*H230,2)</f>
        <v>0</v>
      </c>
      <c r="S230" s="75"/>
      <c r="T230" s="188">
        <f>S230*H230</f>
        <v>0</v>
      </c>
      <c r="U230" s="188">
        <v>0</v>
      </c>
      <c r="V230" s="188">
        <f>U230*H230</f>
        <v>0</v>
      </c>
      <c r="W230" s="188">
        <v>0.006</v>
      </c>
      <c r="X230" s="189">
        <f>W230*H230</f>
        <v>0.024</v>
      </c>
      <c r="Y230" s="36"/>
      <c r="Z230" s="36"/>
      <c r="AA230" s="36"/>
      <c r="AB230" s="36"/>
      <c r="AC230" s="36"/>
      <c r="AD230" s="36"/>
      <c r="AE230" s="36"/>
      <c r="AR230" s="190" t="s">
        <v>221</v>
      </c>
      <c r="AT230" s="190" t="s">
        <v>142</v>
      </c>
      <c r="AU230" s="190" t="s">
        <v>86</v>
      </c>
      <c r="AY230" s="17" t="s">
        <v>140</v>
      </c>
      <c r="BE230" s="191">
        <f>IF(O230="základní",K230,0)</f>
        <v>0</v>
      </c>
      <c r="BF230" s="191">
        <f>IF(O230="snížená",K230,0)</f>
        <v>0</v>
      </c>
      <c r="BG230" s="191">
        <f>IF(O230="zákl. přenesená",K230,0)</f>
        <v>0</v>
      </c>
      <c r="BH230" s="191">
        <f>IF(O230="sníž. přenesená",K230,0)</f>
        <v>0</v>
      </c>
      <c r="BI230" s="191">
        <f>IF(O230="nulová",K230,0)</f>
        <v>0</v>
      </c>
      <c r="BJ230" s="17" t="s">
        <v>84</v>
      </c>
      <c r="BK230" s="191">
        <f>ROUND(P230*H230,2)</f>
        <v>0</v>
      </c>
      <c r="BL230" s="17" t="s">
        <v>221</v>
      </c>
      <c r="BM230" s="190" t="s">
        <v>372</v>
      </c>
    </row>
    <row r="231" spans="1:63" s="12" customFormat="1" ht="22.8" customHeight="1">
      <c r="A231" s="12"/>
      <c r="B231" s="163"/>
      <c r="C231" s="12"/>
      <c r="D231" s="164" t="s">
        <v>78</v>
      </c>
      <c r="E231" s="175" t="s">
        <v>373</v>
      </c>
      <c r="F231" s="175" t="s">
        <v>374</v>
      </c>
      <c r="G231" s="12"/>
      <c r="H231" s="12"/>
      <c r="I231" s="166"/>
      <c r="J231" s="166"/>
      <c r="K231" s="176">
        <f>BK231</f>
        <v>0</v>
      </c>
      <c r="L231" s="12"/>
      <c r="M231" s="163"/>
      <c r="N231" s="168"/>
      <c r="O231" s="169"/>
      <c r="P231" s="169"/>
      <c r="Q231" s="170">
        <f>SUM(Q232:Q236)</f>
        <v>0</v>
      </c>
      <c r="R231" s="170">
        <f>SUM(R232:R236)</f>
        <v>0</v>
      </c>
      <c r="S231" s="169"/>
      <c r="T231" s="171">
        <f>SUM(T232:T236)</f>
        <v>0</v>
      </c>
      <c r="U231" s="169"/>
      <c r="V231" s="171">
        <f>SUM(V232:V236)</f>
        <v>0.12196900000000001</v>
      </c>
      <c r="W231" s="169"/>
      <c r="X231" s="172">
        <f>SUM(X232:X236)</f>
        <v>0.08839999999999999</v>
      </c>
      <c r="Y231" s="12"/>
      <c r="Z231" s="12"/>
      <c r="AA231" s="12"/>
      <c r="AB231" s="12"/>
      <c r="AC231" s="12"/>
      <c r="AD231" s="12"/>
      <c r="AE231" s="12"/>
      <c r="AR231" s="164" t="s">
        <v>86</v>
      </c>
      <c r="AT231" s="173" t="s">
        <v>78</v>
      </c>
      <c r="AU231" s="173" t="s">
        <v>84</v>
      </c>
      <c r="AY231" s="164" t="s">
        <v>140</v>
      </c>
      <c r="BK231" s="174">
        <f>SUM(BK232:BK236)</f>
        <v>0</v>
      </c>
    </row>
    <row r="232" spans="1:65" s="2" customFormat="1" ht="16.5" customHeight="1">
      <c r="A232" s="36"/>
      <c r="B232" s="177"/>
      <c r="C232" s="178" t="s">
        <v>375</v>
      </c>
      <c r="D232" s="178" t="s">
        <v>142</v>
      </c>
      <c r="E232" s="179" t="s">
        <v>376</v>
      </c>
      <c r="F232" s="180" t="s">
        <v>377</v>
      </c>
      <c r="G232" s="181" t="s">
        <v>209</v>
      </c>
      <c r="H232" s="182">
        <v>52</v>
      </c>
      <c r="I232" s="183"/>
      <c r="J232" s="183"/>
      <c r="K232" s="184">
        <f>ROUND(P232*H232,2)</f>
        <v>0</v>
      </c>
      <c r="L232" s="180" t="s">
        <v>1</v>
      </c>
      <c r="M232" s="37"/>
      <c r="N232" s="185" t="s">
        <v>1</v>
      </c>
      <c r="O232" s="186" t="s">
        <v>42</v>
      </c>
      <c r="P232" s="187">
        <f>I232+J232</f>
        <v>0</v>
      </c>
      <c r="Q232" s="187">
        <f>ROUND(I232*H232,2)</f>
        <v>0</v>
      </c>
      <c r="R232" s="187">
        <f>ROUND(J232*H232,2)</f>
        <v>0</v>
      </c>
      <c r="S232" s="75"/>
      <c r="T232" s="188">
        <f>S232*H232</f>
        <v>0</v>
      </c>
      <c r="U232" s="188">
        <v>0</v>
      </c>
      <c r="V232" s="188">
        <f>U232*H232</f>
        <v>0</v>
      </c>
      <c r="W232" s="188">
        <v>0.0017</v>
      </c>
      <c r="X232" s="189">
        <f>W232*H232</f>
        <v>0.08839999999999999</v>
      </c>
      <c r="Y232" s="36"/>
      <c r="Z232" s="36"/>
      <c r="AA232" s="36"/>
      <c r="AB232" s="36"/>
      <c r="AC232" s="36"/>
      <c r="AD232" s="36"/>
      <c r="AE232" s="36"/>
      <c r="AR232" s="190" t="s">
        <v>221</v>
      </c>
      <c r="AT232" s="190" t="s">
        <v>142</v>
      </c>
      <c r="AU232" s="190" t="s">
        <v>86</v>
      </c>
      <c r="AY232" s="17" t="s">
        <v>140</v>
      </c>
      <c r="BE232" s="191">
        <f>IF(O232="základní",K232,0)</f>
        <v>0</v>
      </c>
      <c r="BF232" s="191">
        <f>IF(O232="snížená",K232,0)</f>
        <v>0</v>
      </c>
      <c r="BG232" s="191">
        <f>IF(O232="zákl. přenesená",K232,0)</f>
        <v>0</v>
      </c>
      <c r="BH232" s="191">
        <f>IF(O232="sníž. přenesená",K232,0)</f>
        <v>0</v>
      </c>
      <c r="BI232" s="191">
        <f>IF(O232="nulová",K232,0)</f>
        <v>0</v>
      </c>
      <c r="BJ232" s="17" t="s">
        <v>84</v>
      </c>
      <c r="BK232" s="191">
        <f>ROUND(P232*H232,2)</f>
        <v>0</v>
      </c>
      <c r="BL232" s="17" t="s">
        <v>221</v>
      </c>
      <c r="BM232" s="190" t="s">
        <v>378</v>
      </c>
    </row>
    <row r="233" spans="1:65" s="2" customFormat="1" ht="24.15" customHeight="1">
      <c r="A233" s="36"/>
      <c r="B233" s="177"/>
      <c r="C233" s="178" t="s">
        <v>379</v>
      </c>
      <c r="D233" s="178" t="s">
        <v>142</v>
      </c>
      <c r="E233" s="179" t="s">
        <v>380</v>
      </c>
      <c r="F233" s="180" t="s">
        <v>381</v>
      </c>
      <c r="G233" s="181" t="s">
        <v>209</v>
      </c>
      <c r="H233" s="182">
        <v>8.41</v>
      </c>
      <c r="I233" s="183"/>
      <c r="J233" s="183"/>
      <c r="K233" s="184">
        <f>ROUND(P233*H233,2)</f>
        <v>0</v>
      </c>
      <c r="L233" s="180" t="s">
        <v>146</v>
      </c>
      <c r="M233" s="37"/>
      <c r="N233" s="185" t="s">
        <v>1</v>
      </c>
      <c r="O233" s="186" t="s">
        <v>42</v>
      </c>
      <c r="P233" s="187">
        <f>I233+J233</f>
        <v>0</v>
      </c>
      <c r="Q233" s="187">
        <f>ROUND(I233*H233,2)</f>
        <v>0</v>
      </c>
      <c r="R233" s="187">
        <f>ROUND(J233*H233,2)</f>
        <v>0</v>
      </c>
      <c r="S233" s="75"/>
      <c r="T233" s="188">
        <f>S233*H233</f>
        <v>0</v>
      </c>
      <c r="U233" s="188">
        <v>0.0009</v>
      </c>
      <c r="V233" s="188">
        <f>U233*H233</f>
        <v>0.007569</v>
      </c>
      <c r="W233" s="188">
        <v>0</v>
      </c>
      <c r="X233" s="189">
        <f>W233*H233</f>
        <v>0</v>
      </c>
      <c r="Y233" s="36"/>
      <c r="Z233" s="36"/>
      <c r="AA233" s="36"/>
      <c r="AB233" s="36"/>
      <c r="AC233" s="36"/>
      <c r="AD233" s="36"/>
      <c r="AE233" s="36"/>
      <c r="AR233" s="190" t="s">
        <v>221</v>
      </c>
      <c r="AT233" s="190" t="s">
        <v>142</v>
      </c>
      <c r="AU233" s="190" t="s">
        <v>86</v>
      </c>
      <c r="AY233" s="17" t="s">
        <v>140</v>
      </c>
      <c r="BE233" s="191">
        <f>IF(O233="základní",K233,0)</f>
        <v>0</v>
      </c>
      <c r="BF233" s="191">
        <f>IF(O233="snížená",K233,0)</f>
        <v>0</v>
      </c>
      <c r="BG233" s="191">
        <f>IF(O233="zákl. přenesená",K233,0)</f>
        <v>0</v>
      </c>
      <c r="BH233" s="191">
        <f>IF(O233="sníž. přenesená",K233,0)</f>
        <v>0</v>
      </c>
      <c r="BI233" s="191">
        <f>IF(O233="nulová",K233,0)</f>
        <v>0</v>
      </c>
      <c r="BJ233" s="17" t="s">
        <v>84</v>
      </c>
      <c r="BK233" s="191">
        <f>ROUND(P233*H233,2)</f>
        <v>0</v>
      </c>
      <c r="BL233" s="17" t="s">
        <v>221</v>
      </c>
      <c r="BM233" s="190" t="s">
        <v>382</v>
      </c>
    </row>
    <row r="234" spans="1:51" s="13" customFormat="1" ht="12">
      <c r="A234" s="13"/>
      <c r="B234" s="192"/>
      <c r="C234" s="13"/>
      <c r="D234" s="193" t="s">
        <v>149</v>
      </c>
      <c r="E234" s="194" t="s">
        <v>1</v>
      </c>
      <c r="F234" s="195" t="s">
        <v>383</v>
      </c>
      <c r="G234" s="13"/>
      <c r="H234" s="196">
        <v>8.41</v>
      </c>
      <c r="I234" s="197"/>
      <c r="J234" s="197"/>
      <c r="K234" s="13"/>
      <c r="L234" s="13"/>
      <c r="M234" s="192"/>
      <c r="N234" s="198"/>
      <c r="O234" s="199"/>
      <c r="P234" s="199"/>
      <c r="Q234" s="199"/>
      <c r="R234" s="199"/>
      <c r="S234" s="199"/>
      <c r="T234" s="199"/>
      <c r="U234" s="199"/>
      <c r="V234" s="199"/>
      <c r="W234" s="199"/>
      <c r="X234" s="200"/>
      <c r="Y234" s="13"/>
      <c r="Z234" s="13"/>
      <c r="AA234" s="13"/>
      <c r="AB234" s="13"/>
      <c r="AC234" s="13"/>
      <c r="AD234" s="13"/>
      <c r="AE234" s="13"/>
      <c r="AT234" s="194" t="s">
        <v>149</v>
      </c>
      <c r="AU234" s="194" t="s">
        <v>86</v>
      </c>
      <c r="AV234" s="13" t="s">
        <v>86</v>
      </c>
      <c r="AW234" s="13" t="s">
        <v>4</v>
      </c>
      <c r="AX234" s="13" t="s">
        <v>84</v>
      </c>
      <c r="AY234" s="194" t="s">
        <v>140</v>
      </c>
    </row>
    <row r="235" spans="1:65" s="2" customFormat="1" ht="33" customHeight="1">
      <c r="A235" s="36"/>
      <c r="B235" s="177"/>
      <c r="C235" s="178" t="s">
        <v>384</v>
      </c>
      <c r="D235" s="178" t="s">
        <v>142</v>
      </c>
      <c r="E235" s="179" t="s">
        <v>385</v>
      </c>
      <c r="F235" s="180" t="s">
        <v>386</v>
      </c>
      <c r="G235" s="181" t="s">
        <v>209</v>
      </c>
      <c r="H235" s="182">
        <v>52</v>
      </c>
      <c r="I235" s="183"/>
      <c r="J235" s="183"/>
      <c r="K235" s="184">
        <f>ROUND(P235*H235,2)</f>
        <v>0</v>
      </c>
      <c r="L235" s="180" t="s">
        <v>1</v>
      </c>
      <c r="M235" s="37"/>
      <c r="N235" s="185" t="s">
        <v>1</v>
      </c>
      <c r="O235" s="186" t="s">
        <v>42</v>
      </c>
      <c r="P235" s="187">
        <f>I235+J235</f>
        <v>0</v>
      </c>
      <c r="Q235" s="187">
        <f>ROUND(I235*H235,2)</f>
        <v>0</v>
      </c>
      <c r="R235" s="187">
        <f>ROUND(J235*H235,2)</f>
        <v>0</v>
      </c>
      <c r="S235" s="75"/>
      <c r="T235" s="188">
        <f>S235*H235</f>
        <v>0</v>
      </c>
      <c r="U235" s="188">
        <v>0.0022</v>
      </c>
      <c r="V235" s="188">
        <f>U235*H235</f>
        <v>0.1144</v>
      </c>
      <c r="W235" s="188">
        <v>0</v>
      </c>
      <c r="X235" s="189">
        <f>W235*H235</f>
        <v>0</v>
      </c>
      <c r="Y235" s="36"/>
      <c r="Z235" s="36"/>
      <c r="AA235" s="36"/>
      <c r="AB235" s="36"/>
      <c r="AC235" s="36"/>
      <c r="AD235" s="36"/>
      <c r="AE235" s="36"/>
      <c r="AR235" s="190" t="s">
        <v>221</v>
      </c>
      <c r="AT235" s="190" t="s">
        <v>142</v>
      </c>
      <c r="AU235" s="190" t="s">
        <v>86</v>
      </c>
      <c r="AY235" s="17" t="s">
        <v>140</v>
      </c>
      <c r="BE235" s="191">
        <f>IF(O235="základní",K235,0)</f>
        <v>0</v>
      </c>
      <c r="BF235" s="191">
        <f>IF(O235="snížená",K235,0)</f>
        <v>0</v>
      </c>
      <c r="BG235" s="191">
        <f>IF(O235="zákl. přenesená",K235,0)</f>
        <v>0</v>
      </c>
      <c r="BH235" s="191">
        <f>IF(O235="sníž. přenesená",K235,0)</f>
        <v>0</v>
      </c>
      <c r="BI235" s="191">
        <f>IF(O235="nulová",K235,0)</f>
        <v>0</v>
      </c>
      <c r="BJ235" s="17" t="s">
        <v>84</v>
      </c>
      <c r="BK235" s="191">
        <f>ROUND(P235*H235,2)</f>
        <v>0</v>
      </c>
      <c r="BL235" s="17" t="s">
        <v>221</v>
      </c>
      <c r="BM235" s="190" t="s">
        <v>387</v>
      </c>
    </row>
    <row r="236" spans="1:65" s="2" customFormat="1" ht="24.15" customHeight="1">
      <c r="A236" s="36"/>
      <c r="B236" s="177"/>
      <c r="C236" s="178" t="s">
        <v>388</v>
      </c>
      <c r="D236" s="178" t="s">
        <v>142</v>
      </c>
      <c r="E236" s="179" t="s">
        <v>389</v>
      </c>
      <c r="F236" s="180" t="s">
        <v>390</v>
      </c>
      <c r="G236" s="181" t="s">
        <v>391</v>
      </c>
      <c r="H236" s="219"/>
      <c r="I236" s="183"/>
      <c r="J236" s="183"/>
      <c r="K236" s="184">
        <f>ROUND(P236*H236,2)</f>
        <v>0</v>
      </c>
      <c r="L236" s="180" t="s">
        <v>146</v>
      </c>
      <c r="M236" s="37"/>
      <c r="N236" s="185" t="s">
        <v>1</v>
      </c>
      <c r="O236" s="186" t="s">
        <v>42</v>
      </c>
      <c r="P236" s="187">
        <f>I236+J236</f>
        <v>0</v>
      </c>
      <c r="Q236" s="187">
        <f>ROUND(I236*H236,2)</f>
        <v>0</v>
      </c>
      <c r="R236" s="187">
        <f>ROUND(J236*H236,2)</f>
        <v>0</v>
      </c>
      <c r="S236" s="75"/>
      <c r="T236" s="188">
        <f>S236*H236</f>
        <v>0</v>
      </c>
      <c r="U236" s="188">
        <v>0</v>
      </c>
      <c r="V236" s="188">
        <f>U236*H236</f>
        <v>0</v>
      </c>
      <c r="W236" s="188">
        <v>0</v>
      </c>
      <c r="X236" s="189">
        <f>W236*H236</f>
        <v>0</v>
      </c>
      <c r="Y236" s="36"/>
      <c r="Z236" s="36"/>
      <c r="AA236" s="36"/>
      <c r="AB236" s="36"/>
      <c r="AC236" s="36"/>
      <c r="AD236" s="36"/>
      <c r="AE236" s="36"/>
      <c r="AR236" s="190" t="s">
        <v>221</v>
      </c>
      <c r="AT236" s="190" t="s">
        <v>142</v>
      </c>
      <c r="AU236" s="190" t="s">
        <v>86</v>
      </c>
      <c r="AY236" s="17" t="s">
        <v>140</v>
      </c>
      <c r="BE236" s="191">
        <f>IF(O236="základní",K236,0)</f>
        <v>0</v>
      </c>
      <c r="BF236" s="191">
        <f>IF(O236="snížená",K236,0)</f>
        <v>0</v>
      </c>
      <c r="BG236" s="191">
        <f>IF(O236="zákl. přenesená",K236,0)</f>
        <v>0</v>
      </c>
      <c r="BH236" s="191">
        <f>IF(O236="sníž. přenesená",K236,0)</f>
        <v>0</v>
      </c>
      <c r="BI236" s="191">
        <f>IF(O236="nulová",K236,0)</f>
        <v>0</v>
      </c>
      <c r="BJ236" s="17" t="s">
        <v>84</v>
      </c>
      <c r="BK236" s="191">
        <f>ROUND(P236*H236,2)</f>
        <v>0</v>
      </c>
      <c r="BL236" s="17" t="s">
        <v>221</v>
      </c>
      <c r="BM236" s="190" t="s">
        <v>392</v>
      </c>
    </row>
    <row r="237" spans="1:63" s="12" customFormat="1" ht="22.8" customHeight="1">
      <c r="A237" s="12"/>
      <c r="B237" s="163"/>
      <c r="C237" s="12"/>
      <c r="D237" s="164" t="s">
        <v>78</v>
      </c>
      <c r="E237" s="175" t="s">
        <v>393</v>
      </c>
      <c r="F237" s="175" t="s">
        <v>394</v>
      </c>
      <c r="G237" s="12"/>
      <c r="H237" s="12"/>
      <c r="I237" s="166"/>
      <c r="J237" s="166"/>
      <c r="K237" s="176">
        <f>BK237</f>
        <v>0</v>
      </c>
      <c r="L237" s="12"/>
      <c r="M237" s="163"/>
      <c r="N237" s="168"/>
      <c r="O237" s="169"/>
      <c r="P237" s="169"/>
      <c r="Q237" s="170">
        <f>SUM(Q238:Q242)</f>
        <v>0</v>
      </c>
      <c r="R237" s="170">
        <f>SUM(R238:R242)</f>
        <v>0</v>
      </c>
      <c r="S237" s="169"/>
      <c r="T237" s="171">
        <f>SUM(T238:T242)</f>
        <v>0</v>
      </c>
      <c r="U237" s="169"/>
      <c r="V237" s="171">
        <f>SUM(V238:V242)</f>
        <v>0.02342296</v>
      </c>
      <c r="W237" s="169"/>
      <c r="X237" s="172">
        <f>SUM(X238:X242)</f>
        <v>0</v>
      </c>
      <c r="Y237" s="12"/>
      <c r="Z237" s="12"/>
      <c r="AA237" s="12"/>
      <c r="AB237" s="12"/>
      <c r="AC237" s="12"/>
      <c r="AD237" s="12"/>
      <c r="AE237" s="12"/>
      <c r="AR237" s="164" t="s">
        <v>86</v>
      </c>
      <c r="AT237" s="173" t="s">
        <v>78</v>
      </c>
      <c r="AU237" s="173" t="s">
        <v>84</v>
      </c>
      <c r="AY237" s="164" t="s">
        <v>140</v>
      </c>
      <c r="BK237" s="174">
        <f>SUM(BK238:BK242)</f>
        <v>0</v>
      </c>
    </row>
    <row r="238" spans="1:65" s="2" customFormat="1" ht="12">
      <c r="A238" s="36"/>
      <c r="B238" s="177"/>
      <c r="C238" s="178" t="s">
        <v>395</v>
      </c>
      <c r="D238" s="178" t="s">
        <v>142</v>
      </c>
      <c r="E238" s="179" t="s">
        <v>396</v>
      </c>
      <c r="F238" s="180" t="s">
        <v>397</v>
      </c>
      <c r="G238" s="181" t="s">
        <v>398</v>
      </c>
      <c r="H238" s="182">
        <v>20.328</v>
      </c>
      <c r="I238" s="183"/>
      <c r="J238" s="183"/>
      <c r="K238" s="184">
        <f>ROUND(P238*H238,2)</f>
        <v>0</v>
      </c>
      <c r="L238" s="180" t="s">
        <v>146</v>
      </c>
      <c r="M238" s="37"/>
      <c r="N238" s="185" t="s">
        <v>1</v>
      </c>
      <c r="O238" s="186" t="s">
        <v>42</v>
      </c>
      <c r="P238" s="187">
        <f>I238+J238</f>
        <v>0</v>
      </c>
      <c r="Q238" s="187">
        <f>ROUND(I238*H238,2)</f>
        <v>0</v>
      </c>
      <c r="R238" s="187">
        <f>ROUND(J238*H238,2)</f>
        <v>0</v>
      </c>
      <c r="S238" s="75"/>
      <c r="T238" s="188">
        <f>S238*H238</f>
        <v>0</v>
      </c>
      <c r="U238" s="188">
        <v>7E-05</v>
      </c>
      <c r="V238" s="188">
        <f>U238*H238</f>
        <v>0.0014229599999999998</v>
      </c>
      <c r="W238" s="188">
        <v>0</v>
      </c>
      <c r="X238" s="189">
        <f>W238*H238</f>
        <v>0</v>
      </c>
      <c r="Y238" s="36"/>
      <c r="Z238" s="36"/>
      <c r="AA238" s="36"/>
      <c r="AB238" s="36"/>
      <c r="AC238" s="36"/>
      <c r="AD238" s="36"/>
      <c r="AE238" s="36"/>
      <c r="AR238" s="190" t="s">
        <v>221</v>
      </c>
      <c r="AT238" s="190" t="s">
        <v>142</v>
      </c>
      <c r="AU238" s="190" t="s">
        <v>86</v>
      </c>
      <c r="AY238" s="17" t="s">
        <v>140</v>
      </c>
      <c r="BE238" s="191">
        <f>IF(O238="základní",K238,0)</f>
        <v>0</v>
      </c>
      <c r="BF238" s="191">
        <f>IF(O238="snížená",K238,0)</f>
        <v>0</v>
      </c>
      <c r="BG238" s="191">
        <f>IF(O238="zákl. přenesená",K238,0)</f>
        <v>0</v>
      </c>
      <c r="BH238" s="191">
        <f>IF(O238="sníž. přenesená",K238,0)</f>
        <v>0</v>
      </c>
      <c r="BI238" s="191">
        <f>IF(O238="nulová",K238,0)</f>
        <v>0</v>
      </c>
      <c r="BJ238" s="17" t="s">
        <v>84</v>
      </c>
      <c r="BK238" s="191">
        <f>ROUND(P238*H238,2)</f>
        <v>0</v>
      </c>
      <c r="BL238" s="17" t="s">
        <v>221</v>
      </c>
      <c r="BM238" s="190" t="s">
        <v>399</v>
      </c>
    </row>
    <row r="239" spans="1:51" s="13" customFormat="1" ht="12">
      <c r="A239" s="13"/>
      <c r="B239" s="192"/>
      <c r="C239" s="13"/>
      <c r="D239" s="193" t="s">
        <v>149</v>
      </c>
      <c r="E239" s="194" t="s">
        <v>1</v>
      </c>
      <c r="F239" s="195" t="s">
        <v>400</v>
      </c>
      <c r="G239" s="13"/>
      <c r="H239" s="196">
        <v>20.328</v>
      </c>
      <c r="I239" s="197"/>
      <c r="J239" s="197"/>
      <c r="K239" s="13"/>
      <c r="L239" s="13"/>
      <c r="M239" s="192"/>
      <c r="N239" s="198"/>
      <c r="O239" s="199"/>
      <c r="P239" s="199"/>
      <c r="Q239" s="199"/>
      <c r="R239" s="199"/>
      <c r="S239" s="199"/>
      <c r="T239" s="199"/>
      <c r="U239" s="199"/>
      <c r="V239" s="199"/>
      <c r="W239" s="199"/>
      <c r="X239" s="200"/>
      <c r="Y239" s="13"/>
      <c r="Z239" s="13"/>
      <c r="AA239" s="13"/>
      <c r="AB239" s="13"/>
      <c r="AC239" s="13"/>
      <c r="AD239" s="13"/>
      <c r="AE239" s="13"/>
      <c r="AT239" s="194" t="s">
        <v>149</v>
      </c>
      <c r="AU239" s="194" t="s">
        <v>86</v>
      </c>
      <c r="AV239" s="13" t="s">
        <v>86</v>
      </c>
      <c r="AW239" s="13" t="s">
        <v>4</v>
      </c>
      <c r="AX239" s="13" t="s">
        <v>84</v>
      </c>
      <c r="AY239" s="194" t="s">
        <v>140</v>
      </c>
    </row>
    <row r="240" spans="1:65" s="2" customFormat="1" ht="24.15" customHeight="1">
      <c r="A240" s="36"/>
      <c r="B240" s="177"/>
      <c r="C240" s="209" t="s">
        <v>401</v>
      </c>
      <c r="D240" s="209" t="s">
        <v>198</v>
      </c>
      <c r="E240" s="210" t="s">
        <v>402</v>
      </c>
      <c r="F240" s="211" t="s">
        <v>403</v>
      </c>
      <c r="G240" s="212" t="s">
        <v>242</v>
      </c>
      <c r="H240" s="213">
        <v>0.022</v>
      </c>
      <c r="I240" s="214"/>
      <c r="J240" s="215"/>
      <c r="K240" s="216">
        <f>ROUND(P240*H240,2)</f>
        <v>0</v>
      </c>
      <c r="L240" s="211" t="s">
        <v>146</v>
      </c>
      <c r="M240" s="217"/>
      <c r="N240" s="218" t="s">
        <v>1</v>
      </c>
      <c r="O240" s="186" t="s">
        <v>42</v>
      </c>
      <c r="P240" s="187">
        <f>I240+J240</f>
        <v>0</v>
      </c>
      <c r="Q240" s="187">
        <f>ROUND(I240*H240,2)</f>
        <v>0</v>
      </c>
      <c r="R240" s="187">
        <f>ROUND(J240*H240,2)</f>
        <v>0</v>
      </c>
      <c r="S240" s="75"/>
      <c r="T240" s="188">
        <f>S240*H240</f>
        <v>0</v>
      </c>
      <c r="U240" s="188">
        <v>1</v>
      </c>
      <c r="V240" s="188">
        <f>U240*H240</f>
        <v>0.022</v>
      </c>
      <c r="W240" s="188">
        <v>0</v>
      </c>
      <c r="X240" s="189">
        <f>W240*H240</f>
        <v>0</v>
      </c>
      <c r="Y240" s="36"/>
      <c r="Z240" s="36"/>
      <c r="AA240" s="36"/>
      <c r="AB240" s="36"/>
      <c r="AC240" s="36"/>
      <c r="AD240" s="36"/>
      <c r="AE240" s="36"/>
      <c r="AR240" s="190" t="s">
        <v>299</v>
      </c>
      <c r="AT240" s="190" t="s">
        <v>198</v>
      </c>
      <c r="AU240" s="190" t="s">
        <v>86</v>
      </c>
      <c r="AY240" s="17" t="s">
        <v>140</v>
      </c>
      <c r="BE240" s="191">
        <f>IF(O240="základní",K240,0)</f>
        <v>0</v>
      </c>
      <c r="BF240" s="191">
        <f>IF(O240="snížená",K240,0)</f>
        <v>0</v>
      </c>
      <c r="BG240" s="191">
        <f>IF(O240="zákl. přenesená",K240,0)</f>
        <v>0</v>
      </c>
      <c r="BH240" s="191">
        <f>IF(O240="sníž. přenesená",K240,0)</f>
        <v>0</v>
      </c>
      <c r="BI240" s="191">
        <f>IF(O240="nulová",K240,0)</f>
        <v>0</v>
      </c>
      <c r="BJ240" s="17" t="s">
        <v>84</v>
      </c>
      <c r="BK240" s="191">
        <f>ROUND(P240*H240,2)</f>
        <v>0</v>
      </c>
      <c r="BL240" s="17" t="s">
        <v>221</v>
      </c>
      <c r="BM240" s="190" t="s">
        <v>404</v>
      </c>
    </row>
    <row r="241" spans="1:51" s="13" customFormat="1" ht="12">
      <c r="A241" s="13"/>
      <c r="B241" s="192"/>
      <c r="C241" s="13"/>
      <c r="D241" s="193" t="s">
        <v>149</v>
      </c>
      <c r="E241" s="194" t="s">
        <v>1</v>
      </c>
      <c r="F241" s="195" t="s">
        <v>405</v>
      </c>
      <c r="G241" s="13"/>
      <c r="H241" s="196">
        <v>0.022</v>
      </c>
      <c r="I241" s="197"/>
      <c r="J241" s="197"/>
      <c r="K241" s="13"/>
      <c r="L241" s="13"/>
      <c r="M241" s="192"/>
      <c r="N241" s="198"/>
      <c r="O241" s="199"/>
      <c r="P241" s="199"/>
      <c r="Q241" s="199"/>
      <c r="R241" s="199"/>
      <c r="S241" s="199"/>
      <c r="T241" s="199"/>
      <c r="U241" s="199"/>
      <c r="V241" s="199"/>
      <c r="W241" s="199"/>
      <c r="X241" s="200"/>
      <c r="Y241" s="13"/>
      <c r="Z241" s="13"/>
      <c r="AA241" s="13"/>
      <c r="AB241" s="13"/>
      <c r="AC241" s="13"/>
      <c r="AD241" s="13"/>
      <c r="AE241" s="13"/>
      <c r="AT241" s="194" t="s">
        <v>149</v>
      </c>
      <c r="AU241" s="194" t="s">
        <v>86</v>
      </c>
      <c r="AV241" s="13" t="s">
        <v>86</v>
      </c>
      <c r="AW241" s="13" t="s">
        <v>4</v>
      </c>
      <c r="AX241" s="13" t="s">
        <v>84</v>
      </c>
      <c r="AY241" s="194" t="s">
        <v>140</v>
      </c>
    </row>
    <row r="242" spans="1:65" s="2" customFormat="1" ht="24.15" customHeight="1">
      <c r="A242" s="36"/>
      <c r="B242" s="177"/>
      <c r="C242" s="178" t="s">
        <v>406</v>
      </c>
      <c r="D242" s="178" t="s">
        <v>142</v>
      </c>
      <c r="E242" s="179" t="s">
        <v>407</v>
      </c>
      <c r="F242" s="180" t="s">
        <v>408</v>
      </c>
      <c r="G242" s="181" t="s">
        <v>242</v>
      </c>
      <c r="H242" s="182">
        <v>0.023</v>
      </c>
      <c r="I242" s="183"/>
      <c r="J242" s="183"/>
      <c r="K242" s="184">
        <f>ROUND(P242*H242,2)</f>
        <v>0</v>
      </c>
      <c r="L242" s="180" t="s">
        <v>146</v>
      </c>
      <c r="M242" s="37"/>
      <c r="N242" s="185" t="s">
        <v>1</v>
      </c>
      <c r="O242" s="186" t="s">
        <v>42</v>
      </c>
      <c r="P242" s="187">
        <f>I242+J242</f>
        <v>0</v>
      </c>
      <c r="Q242" s="187">
        <f>ROUND(I242*H242,2)</f>
        <v>0</v>
      </c>
      <c r="R242" s="187">
        <f>ROUND(J242*H242,2)</f>
        <v>0</v>
      </c>
      <c r="S242" s="75"/>
      <c r="T242" s="188">
        <f>S242*H242</f>
        <v>0</v>
      </c>
      <c r="U242" s="188">
        <v>0</v>
      </c>
      <c r="V242" s="188">
        <f>U242*H242</f>
        <v>0</v>
      </c>
      <c r="W242" s="188">
        <v>0</v>
      </c>
      <c r="X242" s="189">
        <f>W242*H242</f>
        <v>0</v>
      </c>
      <c r="Y242" s="36"/>
      <c r="Z242" s="36"/>
      <c r="AA242" s="36"/>
      <c r="AB242" s="36"/>
      <c r="AC242" s="36"/>
      <c r="AD242" s="36"/>
      <c r="AE242" s="36"/>
      <c r="AR242" s="190" t="s">
        <v>221</v>
      </c>
      <c r="AT242" s="190" t="s">
        <v>142</v>
      </c>
      <c r="AU242" s="190" t="s">
        <v>86</v>
      </c>
      <c r="AY242" s="17" t="s">
        <v>140</v>
      </c>
      <c r="BE242" s="191">
        <f>IF(O242="základní",K242,0)</f>
        <v>0</v>
      </c>
      <c r="BF242" s="191">
        <f>IF(O242="snížená",K242,0)</f>
        <v>0</v>
      </c>
      <c r="BG242" s="191">
        <f>IF(O242="zákl. přenesená",K242,0)</f>
        <v>0</v>
      </c>
      <c r="BH242" s="191">
        <f>IF(O242="sníž. přenesená",K242,0)</f>
        <v>0</v>
      </c>
      <c r="BI242" s="191">
        <f>IF(O242="nulová",K242,0)</f>
        <v>0</v>
      </c>
      <c r="BJ242" s="17" t="s">
        <v>84</v>
      </c>
      <c r="BK242" s="191">
        <f>ROUND(P242*H242,2)</f>
        <v>0</v>
      </c>
      <c r="BL242" s="17" t="s">
        <v>221</v>
      </c>
      <c r="BM242" s="190" t="s">
        <v>409</v>
      </c>
    </row>
    <row r="243" spans="1:63" s="12" customFormat="1" ht="22.8" customHeight="1">
      <c r="A243" s="12"/>
      <c r="B243" s="163"/>
      <c r="C243" s="12"/>
      <c r="D243" s="164" t="s">
        <v>78</v>
      </c>
      <c r="E243" s="175" t="s">
        <v>410</v>
      </c>
      <c r="F243" s="175" t="s">
        <v>411</v>
      </c>
      <c r="G243" s="12"/>
      <c r="H243" s="12"/>
      <c r="I243" s="166"/>
      <c r="J243" s="166"/>
      <c r="K243" s="176">
        <f>BK243</f>
        <v>0</v>
      </c>
      <c r="L243" s="12"/>
      <c r="M243" s="163"/>
      <c r="N243" s="168"/>
      <c r="O243" s="169"/>
      <c r="P243" s="169"/>
      <c r="Q243" s="170">
        <f>SUM(Q244:Q248)</f>
        <v>0</v>
      </c>
      <c r="R243" s="170">
        <f>SUM(R244:R248)</f>
        <v>0</v>
      </c>
      <c r="S243" s="169"/>
      <c r="T243" s="171">
        <f>SUM(T244:T248)</f>
        <v>0</v>
      </c>
      <c r="U243" s="169"/>
      <c r="V243" s="171">
        <f>SUM(V244:V248)</f>
        <v>0.0018662200000000002</v>
      </c>
      <c r="W243" s="169"/>
      <c r="X243" s="172">
        <f>SUM(X244:X248)</f>
        <v>0</v>
      </c>
      <c r="Y243" s="12"/>
      <c r="Z243" s="12"/>
      <c r="AA243" s="12"/>
      <c r="AB243" s="12"/>
      <c r="AC243" s="12"/>
      <c r="AD243" s="12"/>
      <c r="AE243" s="12"/>
      <c r="AR243" s="164" t="s">
        <v>86</v>
      </c>
      <c r="AT243" s="173" t="s">
        <v>78</v>
      </c>
      <c r="AU243" s="173" t="s">
        <v>84</v>
      </c>
      <c r="AY243" s="164" t="s">
        <v>140</v>
      </c>
      <c r="BK243" s="174">
        <f>SUM(BK244:BK248)</f>
        <v>0</v>
      </c>
    </row>
    <row r="244" spans="1:65" s="2" customFormat="1" ht="24.15" customHeight="1">
      <c r="A244" s="36"/>
      <c r="B244" s="177"/>
      <c r="C244" s="178" t="s">
        <v>412</v>
      </c>
      <c r="D244" s="178" t="s">
        <v>142</v>
      </c>
      <c r="E244" s="179" t="s">
        <v>413</v>
      </c>
      <c r="F244" s="180" t="s">
        <v>414</v>
      </c>
      <c r="G244" s="181" t="s">
        <v>161</v>
      </c>
      <c r="H244" s="182">
        <v>4.057</v>
      </c>
      <c r="I244" s="183"/>
      <c r="J244" s="183"/>
      <c r="K244" s="184">
        <f>ROUND(P244*H244,2)</f>
        <v>0</v>
      </c>
      <c r="L244" s="180" t="s">
        <v>253</v>
      </c>
      <c r="M244" s="37"/>
      <c r="N244" s="185" t="s">
        <v>1</v>
      </c>
      <c r="O244" s="186" t="s">
        <v>42</v>
      </c>
      <c r="P244" s="187">
        <f>I244+J244</f>
        <v>0</v>
      </c>
      <c r="Q244" s="187">
        <f>ROUND(I244*H244,2)</f>
        <v>0</v>
      </c>
      <c r="R244" s="187">
        <f>ROUND(J244*H244,2)</f>
        <v>0</v>
      </c>
      <c r="S244" s="75"/>
      <c r="T244" s="188">
        <f>S244*H244</f>
        <v>0</v>
      </c>
      <c r="U244" s="188">
        <v>8E-05</v>
      </c>
      <c r="V244" s="188">
        <f>U244*H244</f>
        <v>0.00032456000000000005</v>
      </c>
      <c r="W244" s="188">
        <v>0</v>
      </c>
      <c r="X244" s="189">
        <f>W244*H244</f>
        <v>0</v>
      </c>
      <c r="Y244" s="36"/>
      <c r="Z244" s="36"/>
      <c r="AA244" s="36"/>
      <c r="AB244" s="36"/>
      <c r="AC244" s="36"/>
      <c r="AD244" s="36"/>
      <c r="AE244" s="36"/>
      <c r="AR244" s="190" t="s">
        <v>221</v>
      </c>
      <c r="AT244" s="190" t="s">
        <v>142</v>
      </c>
      <c r="AU244" s="190" t="s">
        <v>86</v>
      </c>
      <c r="AY244" s="17" t="s">
        <v>140</v>
      </c>
      <c r="BE244" s="191">
        <f>IF(O244="základní",K244,0)</f>
        <v>0</v>
      </c>
      <c r="BF244" s="191">
        <f>IF(O244="snížená",K244,0)</f>
        <v>0</v>
      </c>
      <c r="BG244" s="191">
        <f>IF(O244="zákl. přenesená",K244,0)</f>
        <v>0</v>
      </c>
      <c r="BH244" s="191">
        <f>IF(O244="sníž. přenesená",K244,0)</f>
        <v>0</v>
      </c>
      <c r="BI244" s="191">
        <f>IF(O244="nulová",K244,0)</f>
        <v>0</v>
      </c>
      <c r="BJ244" s="17" t="s">
        <v>84</v>
      </c>
      <c r="BK244" s="191">
        <f>ROUND(P244*H244,2)</f>
        <v>0</v>
      </c>
      <c r="BL244" s="17" t="s">
        <v>221</v>
      </c>
      <c r="BM244" s="190" t="s">
        <v>415</v>
      </c>
    </row>
    <row r="245" spans="1:51" s="13" customFormat="1" ht="12">
      <c r="A245" s="13"/>
      <c r="B245" s="192"/>
      <c r="C245" s="13"/>
      <c r="D245" s="193" t="s">
        <v>149</v>
      </c>
      <c r="E245" s="194" t="s">
        <v>1</v>
      </c>
      <c r="F245" s="195" t="s">
        <v>416</v>
      </c>
      <c r="G245" s="13"/>
      <c r="H245" s="196">
        <v>4.057</v>
      </c>
      <c r="I245" s="197"/>
      <c r="J245" s="197"/>
      <c r="K245" s="13"/>
      <c r="L245" s="13"/>
      <c r="M245" s="192"/>
      <c r="N245" s="198"/>
      <c r="O245" s="199"/>
      <c r="P245" s="199"/>
      <c r="Q245" s="199"/>
      <c r="R245" s="199"/>
      <c r="S245" s="199"/>
      <c r="T245" s="199"/>
      <c r="U245" s="199"/>
      <c r="V245" s="199"/>
      <c r="W245" s="199"/>
      <c r="X245" s="200"/>
      <c r="Y245" s="13"/>
      <c r="Z245" s="13"/>
      <c r="AA245" s="13"/>
      <c r="AB245" s="13"/>
      <c r="AC245" s="13"/>
      <c r="AD245" s="13"/>
      <c r="AE245" s="13"/>
      <c r="AT245" s="194" t="s">
        <v>149</v>
      </c>
      <c r="AU245" s="194" t="s">
        <v>86</v>
      </c>
      <c r="AV245" s="13" t="s">
        <v>86</v>
      </c>
      <c r="AW245" s="13" t="s">
        <v>4</v>
      </c>
      <c r="AX245" s="13" t="s">
        <v>84</v>
      </c>
      <c r="AY245" s="194" t="s">
        <v>140</v>
      </c>
    </row>
    <row r="246" spans="1:65" s="2" customFormat="1" ht="24.15" customHeight="1">
      <c r="A246" s="36"/>
      <c r="B246" s="177"/>
      <c r="C246" s="178" t="s">
        <v>417</v>
      </c>
      <c r="D246" s="178" t="s">
        <v>142</v>
      </c>
      <c r="E246" s="179" t="s">
        <v>418</v>
      </c>
      <c r="F246" s="180" t="s">
        <v>419</v>
      </c>
      <c r="G246" s="181" t="s">
        <v>161</v>
      </c>
      <c r="H246" s="182">
        <v>4.057</v>
      </c>
      <c r="I246" s="183"/>
      <c r="J246" s="183"/>
      <c r="K246" s="184">
        <f>ROUND(P246*H246,2)</f>
        <v>0</v>
      </c>
      <c r="L246" s="180" t="s">
        <v>253</v>
      </c>
      <c r="M246" s="37"/>
      <c r="N246" s="185" t="s">
        <v>1</v>
      </c>
      <c r="O246" s="186" t="s">
        <v>42</v>
      </c>
      <c r="P246" s="187">
        <f>I246+J246</f>
        <v>0</v>
      </c>
      <c r="Q246" s="187">
        <f>ROUND(I246*H246,2)</f>
        <v>0</v>
      </c>
      <c r="R246" s="187">
        <f>ROUND(J246*H246,2)</f>
        <v>0</v>
      </c>
      <c r="S246" s="75"/>
      <c r="T246" s="188">
        <f>S246*H246</f>
        <v>0</v>
      </c>
      <c r="U246" s="188">
        <v>0.00014</v>
      </c>
      <c r="V246" s="188">
        <f>U246*H246</f>
        <v>0.00056798</v>
      </c>
      <c r="W246" s="188">
        <v>0</v>
      </c>
      <c r="X246" s="189">
        <f>W246*H246</f>
        <v>0</v>
      </c>
      <c r="Y246" s="36"/>
      <c r="Z246" s="36"/>
      <c r="AA246" s="36"/>
      <c r="AB246" s="36"/>
      <c r="AC246" s="36"/>
      <c r="AD246" s="36"/>
      <c r="AE246" s="36"/>
      <c r="AR246" s="190" t="s">
        <v>221</v>
      </c>
      <c r="AT246" s="190" t="s">
        <v>142</v>
      </c>
      <c r="AU246" s="190" t="s">
        <v>86</v>
      </c>
      <c r="AY246" s="17" t="s">
        <v>140</v>
      </c>
      <c r="BE246" s="191">
        <f>IF(O246="základní",K246,0)</f>
        <v>0</v>
      </c>
      <c r="BF246" s="191">
        <f>IF(O246="snížená",K246,0)</f>
        <v>0</v>
      </c>
      <c r="BG246" s="191">
        <f>IF(O246="zákl. přenesená",K246,0)</f>
        <v>0</v>
      </c>
      <c r="BH246" s="191">
        <f>IF(O246="sníž. přenesená",K246,0)</f>
        <v>0</v>
      </c>
      <c r="BI246" s="191">
        <f>IF(O246="nulová",K246,0)</f>
        <v>0</v>
      </c>
      <c r="BJ246" s="17" t="s">
        <v>84</v>
      </c>
      <c r="BK246" s="191">
        <f>ROUND(P246*H246,2)</f>
        <v>0</v>
      </c>
      <c r="BL246" s="17" t="s">
        <v>221</v>
      </c>
      <c r="BM246" s="190" t="s">
        <v>420</v>
      </c>
    </row>
    <row r="247" spans="1:65" s="2" customFormat="1" ht="24.15" customHeight="1">
      <c r="A247" s="36"/>
      <c r="B247" s="177"/>
      <c r="C247" s="178" t="s">
        <v>421</v>
      </c>
      <c r="D247" s="178" t="s">
        <v>142</v>
      </c>
      <c r="E247" s="179" t="s">
        <v>422</v>
      </c>
      <c r="F247" s="180" t="s">
        <v>423</v>
      </c>
      <c r="G247" s="181" t="s">
        <v>161</v>
      </c>
      <c r="H247" s="182">
        <v>4.057</v>
      </c>
      <c r="I247" s="183"/>
      <c r="J247" s="183"/>
      <c r="K247" s="184">
        <f>ROUND(P247*H247,2)</f>
        <v>0</v>
      </c>
      <c r="L247" s="180" t="s">
        <v>253</v>
      </c>
      <c r="M247" s="37"/>
      <c r="N247" s="185" t="s">
        <v>1</v>
      </c>
      <c r="O247" s="186" t="s">
        <v>42</v>
      </c>
      <c r="P247" s="187">
        <f>I247+J247</f>
        <v>0</v>
      </c>
      <c r="Q247" s="187">
        <f>ROUND(I247*H247,2)</f>
        <v>0</v>
      </c>
      <c r="R247" s="187">
        <f>ROUND(J247*H247,2)</f>
        <v>0</v>
      </c>
      <c r="S247" s="75"/>
      <c r="T247" s="188">
        <f>S247*H247</f>
        <v>0</v>
      </c>
      <c r="U247" s="188">
        <v>0.00012</v>
      </c>
      <c r="V247" s="188">
        <f>U247*H247</f>
        <v>0.00048684000000000005</v>
      </c>
      <c r="W247" s="188">
        <v>0</v>
      </c>
      <c r="X247" s="189">
        <f>W247*H247</f>
        <v>0</v>
      </c>
      <c r="Y247" s="36"/>
      <c r="Z247" s="36"/>
      <c r="AA247" s="36"/>
      <c r="AB247" s="36"/>
      <c r="AC247" s="36"/>
      <c r="AD247" s="36"/>
      <c r="AE247" s="36"/>
      <c r="AR247" s="190" t="s">
        <v>221</v>
      </c>
      <c r="AT247" s="190" t="s">
        <v>142</v>
      </c>
      <c r="AU247" s="190" t="s">
        <v>86</v>
      </c>
      <c r="AY247" s="17" t="s">
        <v>140</v>
      </c>
      <c r="BE247" s="191">
        <f>IF(O247="základní",K247,0)</f>
        <v>0</v>
      </c>
      <c r="BF247" s="191">
        <f>IF(O247="snížená",K247,0)</f>
        <v>0</v>
      </c>
      <c r="BG247" s="191">
        <f>IF(O247="zákl. přenesená",K247,0)</f>
        <v>0</v>
      </c>
      <c r="BH247" s="191">
        <f>IF(O247="sníž. přenesená",K247,0)</f>
        <v>0</v>
      </c>
      <c r="BI247" s="191">
        <f>IF(O247="nulová",K247,0)</f>
        <v>0</v>
      </c>
      <c r="BJ247" s="17" t="s">
        <v>84</v>
      </c>
      <c r="BK247" s="191">
        <f>ROUND(P247*H247,2)</f>
        <v>0</v>
      </c>
      <c r="BL247" s="17" t="s">
        <v>221</v>
      </c>
      <c r="BM247" s="190" t="s">
        <v>424</v>
      </c>
    </row>
    <row r="248" spans="1:65" s="2" customFormat="1" ht="24.15" customHeight="1">
      <c r="A248" s="36"/>
      <c r="B248" s="177"/>
      <c r="C248" s="178" t="s">
        <v>425</v>
      </c>
      <c r="D248" s="178" t="s">
        <v>142</v>
      </c>
      <c r="E248" s="179" t="s">
        <v>426</v>
      </c>
      <c r="F248" s="180" t="s">
        <v>427</v>
      </c>
      <c r="G248" s="181" t="s">
        <v>161</v>
      </c>
      <c r="H248" s="182">
        <v>4.057</v>
      </c>
      <c r="I248" s="183"/>
      <c r="J248" s="183"/>
      <c r="K248" s="184">
        <f>ROUND(P248*H248,2)</f>
        <v>0</v>
      </c>
      <c r="L248" s="180" t="s">
        <v>253</v>
      </c>
      <c r="M248" s="37"/>
      <c r="N248" s="185" t="s">
        <v>1</v>
      </c>
      <c r="O248" s="186" t="s">
        <v>42</v>
      </c>
      <c r="P248" s="187">
        <f>I248+J248</f>
        <v>0</v>
      </c>
      <c r="Q248" s="187">
        <f>ROUND(I248*H248,2)</f>
        <v>0</v>
      </c>
      <c r="R248" s="187">
        <f>ROUND(J248*H248,2)</f>
        <v>0</v>
      </c>
      <c r="S248" s="75"/>
      <c r="T248" s="188">
        <f>S248*H248</f>
        <v>0</v>
      </c>
      <c r="U248" s="188">
        <v>0.00012</v>
      </c>
      <c r="V248" s="188">
        <f>U248*H248</f>
        <v>0.00048684000000000005</v>
      </c>
      <c r="W248" s="188">
        <v>0</v>
      </c>
      <c r="X248" s="189">
        <f>W248*H248</f>
        <v>0</v>
      </c>
      <c r="Y248" s="36"/>
      <c r="Z248" s="36"/>
      <c r="AA248" s="36"/>
      <c r="AB248" s="36"/>
      <c r="AC248" s="36"/>
      <c r="AD248" s="36"/>
      <c r="AE248" s="36"/>
      <c r="AR248" s="190" t="s">
        <v>221</v>
      </c>
      <c r="AT248" s="190" t="s">
        <v>142</v>
      </c>
      <c r="AU248" s="190" t="s">
        <v>86</v>
      </c>
      <c r="AY248" s="17" t="s">
        <v>140</v>
      </c>
      <c r="BE248" s="191">
        <f>IF(O248="základní",K248,0)</f>
        <v>0</v>
      </c>
      <c r="BF248" s="191">
        <f>IF(O248="snížená",K248,0)</f>
        <v>0</v>
      </c>
      <c r="BG248" s="191">
        <f>IF(O248="zákl. přenesená",K248,0)</f>
        <v>0</v>
      </c>
      <c r="BH248" s="191">
        <f>IF(O248="sníž. přenesená",K248,0)</f>
        <v>0</v>
      </c>
      <c r="BI248" s="191">
        <f>IF(O248="nulová",K248,0)</f>
        <v>0</v>
      </c>
      <c r="BJ248" s="17" t="s">
        <v>84</v>
      </c>
      <c r="BK248" s="191">
        <f>ROUND(P248*H248,2)</f>
        <v>0</v>
      </c>
      <c r="BL248" s="17" t="s">
        <v>221</v>
      </c>
      <c r="BM248" s="190" t="s">
        <v>428</v>
      </c>
    </row>
    <row r="249" spans="1:63" s="12" customFormat="1" ht="25.9" customHeight="1">
      <c r="A249" s="12"/>
      <c r="B249" s="163"/>
      <c r="C249" s="12"/>
      <c r="D249" s="164" t="s">
        <v>78</v>
      </c>
      <c r="E249" s="165" t="s">
        <v>429</v>
      </c>
      <c r="F249" s="165" t="s">
        <v>430</v>
      </c>
      <c r="G249" s="12"/>
      <c r="H249" s="12"/>
      <c r="I249" s="166"/>
      <c r="J249" s="166"/>
      <c r="K249" s="167">
        <f>BK249</f>
        <v>0</v>
      </c>
      <c r="L249" s="12"/>
      <c r="M249" s="163"/>
      <c r="N249" s="168"/>
      <c r="O249" s="169"/>
      <c r="P249" s="169"/>
      <c r="Q249" s="170">
        <f>Q250+Q252</f>
        <v>0</v>
      </c>
      <c r="R249" s="170">
        <f>R250+R252</f>
        <v>0</v>
      </c>
      <c r="S249" s="169"/>
      <c r="T249" s="171">
        <f>T250+T252</f>
        <v>0</v>
      </c>
      <c r="U249" s="169"/>
      <c r="V249" s="171">
        <f>V250+V252</f>
        <v>0</v>
      </c>
      <c r="W249" s="169"/>
      <c r="X249" s="172">
        <f>X250+X252</f>
        <v>0</v>
      </c>
      <c r="Y249" s="12"/>
      <c r="Z249" s="12"/>
      <c r="AA249" s="12"/>
      <c r="AB249" s="12"/>
      <c r="AC249" s="12"/>
      <c r="AD249" s="12"/>
      <c r="AE249" s="12"/>
      <c r="AR249" s="164" t="s">
        <v>164</v>
      </c>
      <c r="AT249" s="173" t="s">
        <v>78</v>
      </c>
      <c r="AU249" s="173" t="s">
        <v>79</v>
      </c>
      <c r="AY249" s="164" t="s">
        <v>140</v>
      </c>
      <c r="BK249" s="174">
        <f>BK250+BK252</f>
        <v>0</v>
      </c>
    </row>
    <row r="250" spans="1:63" s="12" customFormat="1" ht="22.8" customHeight="1">
      <c r="A250" s="12"/>
      <c r="B250" s="163"/>
      <c r="C250" s="12"/>
      <c r="D250" s="164" t="s">
        <v>78</v>
      </c>
      <c r="E250" s="175" t="s">
        <v>431</v>
      </c>
      <c r="F250" s="175" t="s">
        <v>432</v>
      </c>
      <c r="G250" s="12"/>
      <c r="H250" s="12"/>
      <c r="I250" s="166"/>
      <c r="J250" s="166"/>
      <c r="K250" s="176">
        <f>BK250</f>
        <v>0</v>
      </c>
      <c r="L250" s="12"/>
      <c r="M250" s="163"/>
      <c r="N250" s="168"/>
      <c r="O250" s="169"/>
      <c r="P250" s="169"/>
      <c r="Q250" s="170">
        <f>Q251</f>
        <v>0</v>
      </c>
      <c r="R250" s="170">
        <f>R251</f>
        <v>0</v>
      </c>
      <c r="S250" s="169"/>
      <c r="T250" s="171">
        <f>T251</f>
        <v>0</v>
      </c>
      <c r="U250" s="169"/>
      <c r="V250" s="171">
        <f>V251</f>
        <v>0</v>
      </c>
      <c r="W250" s="169"/>
      <c r="X250" s="172">
        <f>X251</f>
        <v>0</v>
      </c>
      <c r="Y250" s="12"/>
      <c r="Z250" s="12"/>
      <c r="AA250" s="12"/>
      <c r="AB250" s="12"/>
      <c r="AC250" s="12"/>
      <c r="AD250" s="12"/>
      <c r="AE250" s="12"/>
      <c r="AR250" s="164" t="s">
        <v>164</v>
      </c>
      <c r="AT250" s="173" t="s">
        <v>78</v>
      </c>
      <c r="AU250" s="173" t="s">
        <v>84</v>
      </c>
      <c r="AY250" s="164" t="s">
        <v>140</v>
      </c>
      <c r="BK250" s="174">
        <f>BK251</f>
        <v>0</v>
      </c>
    </row>
    <row r="251" spans="1:65" s="2" customFormat="1" ht="24.15" customHeight="1">
      <c r="A251" s="36"/>
      <c r="B251" s="177"/>
      <c r="C251" s="178" t="s">
        <v>433</v>
      </c>
      <c r="D251" s="178" t="s">
        <v>142</v>
      </c>
      <c r="E251" s="179" t="s">
        <v>434</v>
      </c>
      <c r="F251" s="180" t="s">
        <v>432</v>
      </c>
      <c r="G251" s="181" t="s">
        <v>391</v>
      </c>
      <c r="H251" s="219"/>
      <c r="I251" s="183"/>
      <c r="J251" s="183"/>
      <c r="K251" s="184">
        <f>ROUND(P251*H251,2)</f>
        <v>0</v>
      </c>
      <c r="L251" s="180" t="s">
        <v>146</v>
      </c>
      <c r="M251" s="37"/>
      <c r="N251" s="185" t="s">
        <v>1</v>
      </c>
      <c r="O251" s="186" t="s">
        <v>42</v>
      </c>
      <c r="P251" s="187">
        <f>I251+J251</f>
        <v>0</v>
      </c>
      <c r="Q251" s="187">
        <f>ROUND(I251*H251,2)</f>
        <v>0</v>
      </c>
      <c r="R251" s="187">
        <f>ROUND(J251*H251,2)</f>
        <v>0</v>
      </c>
      <c r="S251" s="75"/>
      <c r="T251" s="188">
        <f>S251*H251</f>
        <v>0</v>
      </c>
      <c r="U251" s="188">
        <v>0</v>
      </c>
      <c r="V251" s="188">
        <f>U251*H251</f>
        <v>0</v>
      </c>
      <c r="W251" s="188">
        <v>0</v>
      </c>
      <c r="X251" s="189">
        <f>W251*H251</f>
        <v>0</v>
      </c>
      <c r="Y251" s="36"/>
      <c r="Z251" s="36"/>
      <c r="AA251" s="36"/>
      <c r="AB251" s="36"/>
      <c r="AC251" s="36"/>
      <c r="AD251" s="36"/>
      <c r="AE251" s="36"/>
      <c r="AR251" s="190" t="s">
        <v>435</v>
      </c>
      <c r="AT251" s="190" t="s">
        <v>142</v>
      </c>
      <c r="AU251" s="190" t="s">
        <v>86</v>
      </c>
      <c r="AY251" s="17" t="s">
        <v>140</v>
      </c>
      <c r="BE251" s="191">
        <f>IF(O251="základní",K251,0)</f>
        <v>0</v>
      </c>
      <c r="BF251" s="191">
        <f>IF(O251="snížená",K251,0)</f>
        <v>0</v>
      </c>
      <c r="BG251" s="191">
        <f>IF(O251="zákl. přenesená",K251,0)</f>
        <v>0</v>
      </c>
      <c r="BH251" s="191">
        <f>IF(O251="sníž. přenesená",K251,0)</f>
        <v>0</v>
      </c>
      <c r="BI251" s="191">
        <f>IF(O251="nulová",K251,0)</f>
        <v>0</v>
      </c>
      <c r="BJ251" s="17" t="s">
        <v>84</v>
      </c>
      <c r="BK251" s="191">
        <f>ROUND(P251*H251,2)</f>
        <v>0</v>
      </c>
      <c r="BL251" s="17" t="s">
        <v>435</v>
      </c>
      <c r="BM251" s="190" t="s">
        <v>436</v>
      </c>
    </row>
    <row r="252" spans="1:63" s="12" customFormat="1" ht="22.8" customHeight="1">
      <c r="A252" s="12"/>
      <c r="B252" s="163"/>
      <c r="C252" s="12"/>
      <c r="D252" s="164" t="s">
        <v>78</v>
      </c>
      <c r="E252" s="175" t="s">
        <v>437</v>
      </c>
      <c r="F252" s="175" t="s">
        <v>438</v>
      </c>
      <c r="G252" s="12"/>
      <c r="H252" s="12"/>
      <c r="I252" s="166"/>
      <c r="J252" s="166"/>
      <c r="K252" s="176">
        <f>BK252</f>
        <v>0</v>
      </c>
      <c r="L252" s="12"/>
      <c r="M252" s="163"/>
      <c r="N252" s="168"/>
      <c r="O252" s="169"/>
      <c r="P252" s="169"/>
      <c r="Q252" s="170">
        <f>SUM(Q253:Q254)</f>
        <v>0</v>
      </c>
      <c r="R252" s="170">
        <f>SUM(R253:R254)</f>
        <v>0</v>
      </c>
      <c r="S252" s="169"/>
      <c r="T252" s="171">
        <f>SUM(T253:T254)</f>
        <v>0</v>
      </c>
      <c r="U252" s="169"/>
      <c r="V252" s="171">
        <f>SUM(V253:V254)</f>
        <v>0</v>
      </c>
      <c r="W252" s="169"/>
      <c r="X252" s="172">
        <f>SUM(X253:X254)</f>
        <v>0</v>
      </c>
      <c r="Y252" s="12"/>
      <c r="Z252" s="12"/>
      <c r="AA252" s="12"/>
      <c r="AB252" s="12"/>
      <c r="AC252" s="12"/>
      <c r="AD252" s="12"/>
      <c r="AE252" s="12"/>
      <c r="AR252" s="164" t="s">
        <v>164</v>
      </c>
      <c r="AT252" s="173" t="s">
        <v>78</v>
      </c>
      <c r="AU252" s="173" t="s">
        <v>84</v>
      </c>
      <c r="AY252" s="164" t="s">
        <v>140</v>
      </c>
      <c r="BK252" s="174">
        <f>SUM(BK253:BK254)</f>
        <v>0</v>
      </c>
    </row>
    <row r="253" spans="1:65" s="2" customFormat="1" ht="24.15" customHeight="1">
      <c r="A253" s="36"/>
      <c r="B253" s="177"/>
      <c r="C253" s="178" t="s">
        <v>439</v>
      </c>
      <c r="D253" s="178" t="s">
        <v>142</v>
      </c>
      <c r="E253" s="179" t="s">
        <v>440</v>
      </c>
      <c r="F253" s="180" t="s">
        <v>438</v>
      </c>
      <c r="G253" s="181" t="s">
        <v>391</v>
      </c>
      <c r="H253" s="219"/>
      <c r="I253" s="183"/>
      <c r="J253" s="183"/>
      <c r="K253" s="184">
        <f>ROUND(P253*H253,2)</f>
        <v>0</v>
      </c>
      <c r="L253" s="180" t="s">
        <v>146</v>
      </c>
      <c r="M253" s="37"/>
      <c r="N253" s="185" t="s">
        <v>1</v>
      </c>
      <c r="O253" s="186" t="s">
        <v>42</v>
      </c>
      <c r="P253" s="187">
        <f>I253+J253</f>
        <v>0</v>
      </c>
      <c r="Q253" s="187">
        <f>ROUND(I253*H253,2)</f>
        <v>0</v>
      </c>
      <c r="R253" s="187">
        <f>ROUND(J253*H253,2)</f>
        <v>0</v>
      </c>
      <c r="S253" s="75"/>
      <c r="T253" s="188">
        <f>S253*H253</f>
        <v>0</v>
      </c>
      <c r="U253" s="188">
        <v>0</v>
      </c>
      <c r="V253" s="188">
        <f>U253*H253</f>
        <v>0</v>
      </c>
      <c r="W253" s="188">
        <v>0</v>
      </c>
      <c r="X253" s="189">
        <f>W253*H253</f>
        <v>0</v>
      </c>
      <c r="Y253" s="36"/>
      <c r="Z253" s="36"/>
      <c r="AA253" s="36"/>
      <c r="AB253" s="36"/>
      <c r="AC253" s="36"/>
      <c r="AD253" s="36"/>
      <c r="AE253" s="36"/>
      <c r="AR253" s="190" t="s">
        <v>435</v>
      </c>
      <c r="AT253" s="190" t="s">
        <v>142</v>
      </c>
      <c r="AU253" s="190" t="s">
        <v>86</v>
      </c>
      <c r="AY253" s="17" t="s">
        <v>140</v>
      </c>
      <c r="BE253" s="191">
        <f>IF(O253="základní",K253,0)</f>
        <v>0</v>
      </c>
      <c r="BF253" s="191">
        <f>IF(O253="snížená",K253,0)</f>
        <v>0</v>
      </c>
      <c r="BG253" s="191">
        <f>IF(O253="zákl. přenesená",K253,0)</f>
        <v>0</v>
      </c>
      <c r="BH253" s="191">
        <f>IF(O253="sníž. přenesená",K253,0)</f>
        <v>0</v>
      </c>
      <c r="BI253" s="191">
        <f>IF(O253="nulová",K253,0)</f>
        <v>0</v>
      </c>
      <c r="BJ253" s="17" t="s">
        <v>84</v>
      </c>
      <c r="BK253" s="191">
        <f>ROUND(P253*H253,2)</f>
        <v>0</v>
      </c>
      <c r="BL253" s="17" t="s">
        <v>435</v>
      </c>
      <c r="BM253" s="190" t="s">
        <v>441</v>
      </c>
    </row>
    <row r="254" spans="1:65" s="2" customFormat="1" ht="24.15" customHeight="1">
      <c r="A254" s="36"/>
      <c r="B254" s="177"/>
      <c r="C254" s="178" t="s">
        <v>442</v>
      </c>
      <c r="D254" s="178" t="s">
        <v>142</v>
      </c>
      <c r="E254" s="179" t="s">
        <v>443</v>
      </c>
      <c r="F254" s="180" t="s">
        <v>444</v>
      </c>
      <c r="G254" s="181" t="s">
        <v>391</v>
      </c>
      <c r="H254" s="219"/>
      <c r="I254" s="183"/>
      <c r="J254" s="183"/>
      <c r="K254" s="184">
        <f>ROUND(P254*H254,2)</f>
        <v>0</v>
      </c>
      <c r="L254" s="180" t="s">
        <v>146</v>
      </c>
      <c r="M254" s="37"/>
      <c r="N254" s="220" t="s">
        <v>1</v>
      </c>
      <c r="O254" s="221" t="s">
        <v>42</v>
      </c>
      <c r="P254" s="222">
        <f>I254+J254</f>
        <v>0</v>
      </c>
      <c r="Q254" s="222">
        <f>ROUND(I254*H254,2)</f>
        <v>0</v>
      </c>
      <c r="R254" s="222">
        <f>ROUND(J254*H254,2)</f>
        <v>0</v>
      </c>
      <c r="S254" s="223"/>
      <c r="T254" s="224">
        <f>S254*H254</f>
        <v>0</v>
      </c>
      <c r="U254" s="224">
        <v>0</v>
      </c>
      <c r="V254" s="224">
        <f>U254*H254</f>
        <v>0</v>
      </c>
      <c r="W254" s="224">
        <v>0</v>
      </c>
      <c r="X254" s="225">
        <f>W254*H254</f>
        <v>0</v>
      </c>
      <c r="Y254" s="36"/>
      <c r="Z254" s="36"/>
      <c r="AA254" s="36"/>
      <c r="AB254" s="36"/>
      <c r="AC254" s="36"/>
      <c r="AD254" s="36"/>
      <c r="AE254" s="36"/>
      <c r="AR254" s="190" t="s">
        <v>435</v>
      </c>
      <c r="AT254" s="190" t="s">
        <v>142</v>
      </c>
      <c r="AU254" s="190" t="s">
        <v>86</v>
      </c>
      <c r="AY254" s="17" t="s">
        <v>140</v>
      </c>
      <c r="BE254" s="191">
        <f>IF(O254="základní",K254,0)</f>
        <v>0</v>
      </c>
      <c r="BF254" s="191">
        <f>IF(O254="snížená",K254,0)</f>
        <v>0</v>
      </c>
      <c r="BG254" s="191">
        <f>IF(O254="zákl. přenesená",K254,0)</f>
        <v>0</v>
      </c>
      <c r="BH254" s="191">
        <f>IF(O254="sníž. přenesená",K254,0)</f>
        <v>0</v>
      </c>
      <c r="BI254" s="191">
        <f>IF(O254="nulová",K254,0)</f>
        <v>0</v>
      </c>
      <c r="BJ254" s="17" t="s">
        <v>84</v>
      </c>
      <c r="BK254" s="191">
        <f>ROUND(P254*H254,2)</f>
        <v>0</v>
      </c>
      <c r="BL254" s="17" t="s">
        <v>435</v>
      </c>
      <c r="BM254" s="190" t="s">
        <v>445</v>
      </c>
    </row>
    <row r="255" spans="1:31" s="2" customFormat="1" ht="6.95" customHeight="1">
      <c r="A255" s="36"/>
      <c r="B255" s="58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37"/>
      <c r="N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</row>
  </sheetData>
  <autoFilter ref="C137:L25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ALENA-PC\alena</dc:creator>
  <cp:keywords/>
  <dc:description/>
  <cp:lastModifiedBy>ALENA-PC\alena</cp:lastModifiedBy>
  <dcterms:created xsi:type="dcterms:W3CDTF">2023-07-19T11:25:51Z</dcterms:created>
  <dcterms:modified xsi:type="dcterms:W3CDTF">2023-07-19T11:25:53Z</dcterms:modified>
  <cp:category/>
  <cp:version/>
  <cp:contentType/>
  <cp:contentStatus/>
</cp:coreProperties>
</file>