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Rekapitulace stavby" sheetId="1" r:id="rId1"/>
    <sheet name="01 - Zimní stadion" sheetId="2" r:id="rId2"/>
    <sheet name="02 - Hotel" sheetId="3" r:id="rId3"/>
    <sheet name="03 - VRN" sheetId="4" r:id="rId4"/>
    <sheet name="Seznam figur" sheetId="5" r:id="rId5"/>
  </sheets>
  <definedNames>
    <definedName name="_xlnm.Print_Area" localSheetId="1">'01 - Zimní stadion'!$C$4:$J$76,'01 - Zimní stadion'!$C$82:$J$110,'01 - Zimní stadion'!$C$116:$J$336</definedName>
    <definedName name="_xlnm._FilterDatabase" localSheetId="1" hidden="1">'01 - Zimní stadion'!$C$128:$K$336</definedName>
    <definedName name="_xlnm.Print_Area" localSheetId="2">'02 - Hotel'!$C$4:$J$76,'02 - Hotel'!$C$82:$J$109,'02 - Hotel'!$C$115:$J$279</definedName>
    <definedName name="_xlnm._FilterDatabase" localSheetId="2" hidden="1">'02 - Hotel'!$C$127:$K$279</definedName>
    <definedName name="_xlnm.Print_Area" localSheetId="3">'03 - VRN'!$C$4:$J$76,'03 - VRN'!$C$82:$J$99,'03 - VRN'!$C$105:$J$133</definedName>
    <definedName name="_xlnm._FilterDatabase" localSheetId="3" hidden="1">'03 - VRN'!$C$117:$K$133</definedName>
    <definedName name="_xlnm.Print_Area" localSheetId="0">'Rekapitulace stavby'!$D$4:$AO$76,'Rekapitulace stavby'!$C$82:$AQ$98</definedName>
    <definedName name="_xlnm.Print_Area" localSheetId="4">'Seznam figur'!$C$4:$G$12</definedName>
    <definedName name="_xlnm.Print_Titles" localSheetId="0">'Rekapitulace stavby'!$92:$92</definedName>
    <definedName name="_xlnm.Print_Titles" localSheetId="1">'01 - Zimní stadion'!$128:$128</definedName>
    <definedName name="_xlnm.Print_Titles" localSheetId="2">'02 - Hotel'!$127:$127</definedName>
    <definedName name="_xlnm.Print_Titles" localSheetId="3">'03 - VRN'!$117:$117</definedName>
    <definedName name="_xlnm.Print_Titles" localSheetId="4">'Seznam figur'!$9:$9</definedName>
  </definedNames>
  <calcPr calcId="145621"/>
  <extLst/>
</workbook>
</file>

<file path=xl/sharedStrings.xml><?xml version="1.0" encoding="utf-8"?>
<sst xmlns="http://schemas.openxmlformats.org/spreadsheetml/2006/main" count="3562" uniqueCount="682">
  <si>
    <t>Export Komplet</t>
  </si>
  <si>
    <t>2.0</t>
  </si>
  <si>
    <t>False</t>
  </si>
  <si>
    <t>{56957c2b-e6c6-43e4-a037-617aefb8fe53}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</si>
  <si>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</si>
  <si>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</si>
  <si>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</si>
  <si>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</si>
  <si>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</si>
  <si>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</si>
  <si>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</si>
  <si>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</si>
  <si>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</si>
  <si>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20230104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</si>
  <si>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</si>
  <si>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</si>
  <si>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střechy sportovního objektu a hotelu Brankovická 1289, Kolín 28002</t>
  </si>
  <si>
    <t>KSO:</t>
  </si>
  <si>
    <t>CC-CZ:</t>
  </si>
  <si>
    <t>Místo:</t>
  </si>
  <si>
    <t xml:space="preserve"> </t>
  </si>
  <si>
    <t>Datum:</t>
  </si>
  <si>
    <t>4. 1. 2023</t>
  </si>
  <si>
    <t>Zadavatel:</t>
  </si>
  <si>
    <t>IČ:</t>
  </si>
  <si>
    <t>Správa městských sportovišť Kolín</t>
  </si>
  <si>
    <t>DIČ:</t>
  </si>
  <si>
    <t>Uchazeč:</t>
  </si>
  <si>
    <t>Vyplň údaj</t>
  </si>
  <si>
    <t>Projektant:</t>
  </si>
  <si>
    <t>DEKPROJEKT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</si>
  <si>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</si>
  <si>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</si>
  <si>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</si>
  <si>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</si>
  <si>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</si>
  <si>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</si>
  <si>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</si>
  <si>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</si>
  <si>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</si>
  <si>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</si>
  <si>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</si>
  <si>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</si>
  <si>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</si>
  <si>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</si>
  <si>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</si>
  <si>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</si>
  <si>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</si>
  <si>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</si>
  <si>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</si>
  <si>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</si>
  <si>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</si>
  <si>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</si>
  <si>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</si>
  <si>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</si>
  <si>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</si>
  <si>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</si>
  <si>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</si>
  <si>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</si>
  <si>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</si>
  <si>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</si>
  <si>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</si>
  <si>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</si>
  <si>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</si>
  <si>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</si>
  <si>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</si>
  <si>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</si>
  <si>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</si>
  <si>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</si>
  <si>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</si>
  <si>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</si>
  <si>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</si>
  <si>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</si>
  <si>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</si>
  <si>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</si>
  <si>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</si>
  <si>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</si>
  <si>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</si>
  <si>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</si>
  <si>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</si>
  <si>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Zimní stadion</t>
  </si>
  <si>
    <t>STA</t>
  </si>
  <si>
    <t>1</t>
  </si>
  <si>
    <t>{da1df0a3-9679-4c5a-914c-95330acbda20}</t>
  </si>
  <si>
    <t>2</t>
  </si>
  <si>
    <t>02</t>
  </si>
  <si>
    <t>Hotel</t>
  </si>
  <si>
    <t>{16fdbc2c-61bd-47cd-a92e-d2ddf96c9d53}</t>
  </si>
  <si>
    <t>03</t>
  </si>
  <si>
    <t>VRN</t>
  </si>
  <si>
    <t>{01f887f4-4c99-449b-9b1d-1dc5b88b69da}</t>
  </si>
  <si>
    <t>KRYCÍ LIST SOUPISU PRACÍ</t>
  </si>
  <si>
    <t>Objekt:</t>
  </si>
  <si>
    <t>01 - Zimní stadion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</si>
  <si>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</si>
  <si>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</si>
  <si>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</si>
  <si>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</si>
  <si>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</si>
  <si>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</si>
  <si>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</si>
  <si>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</si>
  <si>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</si>
  <si>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</si>
  <si>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</si>
  <si>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</si>
  <si>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</si>
  <si>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</si>
  <si>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</si>
  <si>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</si>
  <si>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</si>
  <si>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764 - Konstrukce klempířské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</si>
  <si>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</si>
  <si>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</si>
  <si>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</si>
  <si>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</si>
  <si>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</si>
  <si>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</si>
  <si>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</si>
  <si>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</si>
  <si>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</si>
  <si>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</si>
  <si>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</si>
  <si>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</si>
  <si>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</si>
  <si>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</si>
  <si>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</si>
  <si>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</si>
  <si>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</si>
  <si>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</si>
  <si>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</si>
  <si>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952902501</t>
  </si>
  <si>
    <t>Čištění střešních nebo nadstřešních konstrukcí plochých střech budov</t>
  </si>
  <si>
    <t>m2</t>
  </si>
  <si>
    <t>4</t>
  </si>
  <si>
    <t>581171327</t>
  </si>
  <si>
    <t>PP</t>
  </si>
  <si>
    <t>Čištění budov při provádění oprav a udržovacích prací střešních nebo nadstřešních konstrukcí, střech plochých</t>
  </si>
  <si>
    <t>VV</t>
  </si>
  <si>
    <t>(16,950+29,450+19,700)*(93,990-9,390)-(29,450*18,175)</t>
  </si>
  <si>
    <t>997</t>
  </si>
  <si>
    <t>Přesun sutě</t>
  </si>
  <si>
    <t>997013115</t>
  </si>
  <si>
    <t>Vnitrostaveništní doprava suti a vybouraných hmot pro budovy v přes 15 do 18 m s použitím mechanizace</t>
  </si>
  <si>
    <t>t</t>
  </si>
  <si>
    <t>-403228658</t>
  </si>
  <si>
    <t>Vnitrostaveništní doprava suti a vybouraných hmot vodorovně do 50 m svisle s použitím mechanizace pro budovy a haly výšky přes 15 do 18 m</t>
  </si>
  <si>
    <t>3</t>
  </si>
  <si>
    <t>997013814</t>
  </si>
  <si>
    <t>Poplatek za uložení na skládce (skládkovné) stavebního odpadu izolací kód odpadu 17 06 04</t>
  </si>
  <si>
    <t>-2145697570</t>
  </si>
  <si>
    <t>Poplatek za uložení stavebního odpadu na skládce (skládkovné) z izolačních materiálů zatříděného do Katalogu odpadů pod kódem 17 06 04</t>
  </si>
  <si>
    <t>997131531</t>
  </si>
  <si>
    <t>Odvoz na skládku demontovaných konstrukcí plastových do 1 km</t>
  </si>
  <si>
    <t>343493104</t>
  </si>
  <si>
    <t>Odvoz na skládku demontovaných konstrukcí s naložením na dopravní prostředek a se složením z plastických hmot do 1 km</t>
  </si>
  <si>
    <t>5</t>
  </si>
  <si>
    <t>997131539</t>
  </si>
  <si>
    <t>Příplatek ZKD 1 km u odvozu na skládku demontovaných konstrukcí plastových</t>
  </si>
  <si>
    <t>29807580</t>
  </si>
  <si>
    <t>Odvoz na skládku demontovaných konstrukcí s naložením na dopravní prostředek a se složením z plastických hmot Příplatek k ceně za každý další i započatý 1 km přes 1 km</t>
  </si>
  <si>
    <t>998</t>
  </si>
  <si>
    <t>Přesun hmot</t>
  </si>
  <si>
    <t>56</t>
  </si>
  <si>
    <t>998011003</t>
  </si>
  <si>
    <t>Přesun hmot pro budovy zděné v přes 12 do 24 m</t>
  </si>
  <si>
    <t>nová položka</t>
  </si>
  <si>
    <t>-548023024</t>
  </si>
  <si>
    <t>Přesun hmot pro budovy občanské výstavby, bydlení, výrobu a služby s nosnou svislou konstrukcí zděnou z cihel, tvárnic nebo kamene vodorovná dopravní vzdálenost do 100 m pro budovy výšky přes 12 do 24 m</t>
  </si>
  <si>
    <t>PSV</t>
  </si>
  <si>
    <t>Práce a dodávky PSV</t>
  </si>
  <si>
    <t>711</t>
  </si>
  <si>
    <t>Izolace proti vodě, vlhkosti a plynům</t>
  </si>
  <si>
    <t>6</t>
  </si>
  <si>
    <t>711432101</t>
  </si>
  <si>
    <t>Provedení izolace proti tlakové vodě svislé na sucho pásem AIP nebo tkaninou</t>
  </si>
  <si>
    <t>16</t>
  </si>
  <si>
    <t>1701474295</t>
  </si>
  <si>
    <t>Provedení izolace proti povrchové a podpovrchové tlakové vodě pásy na sucho AIP nebo tkaniny na ploše svislé S</t>
  </si>
  <si>
    <t>(2*93,99+71,75+18,175)*0,15"atika ZS</t>
  </si>
  <si>
    <t>712</t>
  </si>
  <si>
    <t>Povlakové krytiny</t>
  </si>
  <si>
    <t>7</t>
  </si>
  <si>
    <t>712300854</t>
  </si>
  <si>
    <t>Demontáž lišt poplastovaných</t>
  </si>
  <si>
    <t>m</t>
  </si>
  <si>
    <t>-1487197093</t>
  </si>
  <si>
    <t>Ostatní práce při odstranění povlakové krytiny střech plochých do 10° lišt poplastovaných</t>
  </si>
  <si>
    <t>2*93,990+2*(71,75-5,65)+ 2*18,175"atik ZS</t>
  </si>
  <si>
    <t>4*24,39"světlík</t>
  </si>
  <si>
    <t>Součet</t>
  </si>
  <si>
    <t>8</t>
  </si>
  <si>
    <t>712331111</t>
  </si>
  <si>
    <t>Provedení povlakové krytiny střech do 10° podkladní vrstvy pásy na sucho samolepící</t>
  </si>
  <si>
    <t>1802047286</t>
  </si>
  <si>
    <t>Provedení povlakové krytiny střech plochých do 10° pásy na sucho podkladní samolepící asfaltový pás</t>
  </si>
  <si>
    <t>M</t>
  </si>
  <si>
    <t>1010501138</t>
  </si>
  <si>
    <t>Samolepicí asfaltový pás DACO KSD-R (role/43,2 m2)</t>
  </si>
  <si>
    <t>32</t>
  </si>
  <si>
    <t>1584271638</t>
  </si>
  <si>
    <t>5056,806*1,1655 'Přepočtené koeficientem množství</t>
  </si>
  <si>
    <t>10</t>
  </si>
  <si>
    <t>712361801</t>
  </si>
  <si>
    <t>Odstranění povlakové krytiny střech do 10° z fólií položených volně - parotěs PE</t>
  </si>
  <si>
    <t>554390550</t>
  </si>
  <si>
    <t>Odstranění povlakové krytiny střech plochých do 10° z fólií položenou volně se svařovanými nebo lepenými spoji</t>
  </si>
  <si>
    <t>11</t>
  </si>
  <si>
    <t>712363085</t>
  </si>
  <si>
    <t>Provedení povlakové krytiny střech do 10° spoj 2 pásů fólií EPDM lepící páskou</t>
  </si>
  <si>
    <t>2001754721</t>
  </si>
  <si>
    <t>Provedení povlakové krytiny střech plochých do 10° fólií elastomerické EPDM (etylen-propylen-dien-monomer) vytvoření spoje dvou pásů fólií lepícím páskem a zaválečkování</t>
  </si>
  <si>
    <t>29,450</t>
  </si>
  <si>
    <t>12</t>
  </si>
  <si>
    <t>27127012</t>
  </si>
  <si>
    <t>páska izolační samolepící EPDM 50x3mm</t>
  </si>
  <si>
    <t>-1868938010</t>
  </si>
  <si>
    <t>29,45*1,05 'Přepočtené koeficientem množství</t>
  </si>
  <si>
    <t>13</t>
  </si>
  <si>
    <t>712363352</t>
  </si>
  <si>
    <t>Povlakové krytiny střech do 10° z tvarovaných poplastovaných lišt délky 2 m koutová lišta vnitřní rš 100 mm</t>
  </si>
  <si>
    <t>-776981609</t>
  </si>
  <si>
    <t>Povlakové krytiny střech plochých do 10° z tvarovaných poplastovaných lišt pro mPVC vnitřní koutová lišta rš 100 mm</t>
  </si>
  <si>
    <t>360"K.04</t>
  </si>
  <si>
    <t>233,9"K.01</t>
  </si>
  <si>
    <t>14</t>
  </si>
  <si>
    <t>712363353</t>
  </si>
  <si>
    <t>Povlakové krytiny střech do 10° z tvarovaných poplastovaných lišt délky 2 m koutová lišta vnější rš 100 mm</t>
  </si>
  <si>
    <t>1383968379</t>
  </si>
  <si>
    <t>Povlakové krytiny střech plochých do 10° z tvarovaných poplastovaných lišt pro mPVC vnější koutová lišta rš 100 mm</t>
  </si>
  <si>
    <t>187,3"K.05</t>
  </si>
  <si>
    <t>712363358</t>
  </si>
  <si>
    <t>Povlakové krytiny střech do 10° z tvarovaných poplastovaných lišt délky 2 m závětrná lišta rš 250 mm</t>
  </si>
  <si>
    <t>-1404101</t>
  </si>
  <si>
    <t>Povlakové krytiny střech plochých do 10° z tvarovaných poplastovaných lišt pro mPVC závětrná lišta rš 250 mm</t>
  </si>
  <si>
    <t>301"K.02</t>
  </si>
  <si>
    <t>-1336928420</t>
  </si>
  <si>
    <t>66"K.09</t>
  </si>
  <si>
    <t>17</t>
  </si>
  <si>
    <t>478236221</t>
  </si>
  <si>
    <t>125"K.12</t>
  </si>
  <si>
    <t>18</t>
  </si>
  <si>
    <t>712363359</t>
  </si>
  <si>
    <t>Povlakové krytiny střech do 10° z tvarovaných poplastovaných lišt délky 2 m parapetní lišta rš do 300 mm</t>
  </si>
  <si>
    <t>1614788231</t>
  </si>
  <si>
    <t>Povlakové krytiny střech plochých do 10° z tvarovaných poplastovaných lišt pro mPVC závětrná lišta rš 300 mm</t>
  </si>
  <si>
    <t>108"K.11</t>
  </si>
  <si>
    <t>19</t>
  </si>
  <si>
    <t>712363373</t>
  </si>
  <si>
    <t>Povlakové krytiny střech do 10° z tvarovaných poplastovaných lišt délky 2 m přítlačná lišta rš 70 mm</t>
  </si>
  <si>
    <t>1842372766</t>
  </si>
  <si>
    <t>Povlakové krytiny střech plochých do 10° z tvarovaných poplastovaných lišt pro mPVC přítlačná lišta rš 70 mm</t>
  </si>
  <si>
    <t>261"K.06 kotvící lišta</t>
  </si>
  <si>
    <t>20</t>
  </si>
  <si>
    <t>712363451</t>
  </si>
  <si>
    <t>Provedení povlak krytiny mechanicky kotvenou do trapézu TI tl přes 100 do 140 mm vnitřní pole, budova v do 18 m</t>
  </si>
  <si>
    <t>1858772108</t>
  </si>
  <si>
    <t>Provedení povlakové krytiny střech plochých do 10° s mechanicky kotvenou izolací včetně položení fólie a horkovzdušného svaření tl. tepelné izolace přes 100 do 140 mm budovy výšky do 18 m, kotvené do trapézového plechu nebo do dřeva vnitřní pole</t>
  </si>
  <si>
    <t>-472,108"rohové pole</t>
  </si>
  <si>
    <t>-891,97"krajové pole</t>
  </si>
  <si>
    <t>DEK.1015102080</t>
  </si>
  <si>
    <t>DEKPLAN 76 kotvený 1,5mm š.1,60m šedá (24m2)</t>
  </si>
  <si>
    <t>-608192000</t>
  </si>
  <si>
    <t>3692,728*1,1655 'Přepočtené koeficientem množství</t>
  </si>
  <si>
    <t>22</t>
  </si>
  <si>
    <t>712363452</t>
  </si>
  <si>
    <t>Provedení povlak krytiny mechanicky kotvenou do trapézu TI tl přes 100 do 140 mm krajní pole, budova v do 18 m</t>
  </si>
  <si>
    <t>481423765</t>
  </si>
  <si>
    <t>Provedení povlakové krytiny střech plochých do 10° s mechanicky kotvenou izolací včetně položení fólie a horkovzdušného svaření tl. tepelné izolace přes 100 do 140 mm budovy výšky do 18 m, kotvené do trapézového plechu nebo do dřeva krajní pole</t>
  </si>
  <si>
    <t>2,71*(7,225+5,99+70,640+52,14+70,64+7,225+21,21)</t>
  </si>
  <si>
    <t>29,54*8,63"kraj S1 oblouk</t>
  </si>
  <si>
    <t>23</t>
  </si>
  <si>
    <t>DEK.1015102130</t>
  </si>
  <si>
    <t>DEKPLAN 76 S kotvený 1,5mm š.1,54m šedá (30,8m2)</t>
  </si>
  <si>
    <t>-498148178</t>
  </si>
  <si>
    <t>891,97*1,1655 'Přepočtené koeficientem množství</t>
  </si>
  <si>
    <t>24</t>
  </si>
  <si>
    <t>712363453</t>
  </si>
  <si>
    <t>Provedení povlak krytiny mechanicky kotvenou do trapézu TI tl přes 100 do 140 mm rohové pole, budova v do 18 m</t>
  </si>
  <si>
    <t>982131006</t>
  </si>
  <si>
    <t>Provedení povlakové krytiny střech plochých do 10° s mechanicky kotvenou izolací včetně položení fólie a horkovzdušného svaření tl. tepelné izolace přes 100 do 140 mm budovy výšky do 18 m, kotvené do trapézového plechu nebo do dřeva rohové pole</t>
  </si>
  <si>
    <t>(4,07+6,78)*2,71*6"rohS1</t>
  </si>
  <si>
    <t>(4,07*2+16,8)*2,71</t>
  </si>
  <si>
    <t>(10,535+4,07*2)*2,71</t>
  </si>
  <si>
    <t>(10,535+4,335*2)*2,71</t>
  </si>
  <si>
    <t>6,52*9,62*2"roh S1 oblouk</t>
  </si>
  <si>
    <t>25</t>
  </si>
  <si>
    <t>975517845</t>
  </si>
  <si>
    <t>472,108*1,1655 'Přepočtené koeficientem množství</t>
  </si>
  <si>
    <t>26</t>
  </si>
  <si>
    <t>712363801</t>
  </si>
  <si>
    <t>Odstranění povlakové krytiny mechanicky kotvené do trapézu, budova v do 18 m</t>
  </si>
  <si>
    <t>-1628296841</t>
  </si>
  <si>
    <t>Odstranění povlakové krytiny střech plochých do 10° s mechanicky kotvenou izolací pro jakoukoli tloušťku izolace budovy výšky do 18 m, kotvené do trapézového plechu nebo do dřeva</t>
  </si>
  <si>
    <t>27</t>
  </si>
  <si>
    <t>712391171</t>
  </si>
  <si>
    <t>Provedení povlakové krytiny střech do 10° podkladní textilní vrstvy</t>
  </si>
  <si>
    <t>1116769270</t>
  </si>
  <si>
    <t>Provedení povlakové krytiny střech plochých do 10° -ostatní práce provedení vrstvy textilní podkladní</t>
  </si>
  <si>
    <t>0,5*29,45</t>
  </si>
  <si>
    <t>0,75*2*(93,99+71,75+18,175)*0,15"atika ZS</t>
  </si>
  <si>
    <t>28</t>
  </si>
  <si>
    <t>69311172</t>
  </si>
  <si>
    <t>geotextilie PP s ÚV stabilizací 300g/m2</t>
  </si>
  <si>
    <t>-1201654616</t>
  </si>
  <si>
    <t>56,106*1,155 'Přepočtené koeficientem množství</t>
  </si>
  <si>
    <t>29</t>
  </si>
  <si>
    <t>712831101</t>
  </si>
  <si>
    <t>Provedení povlakové krytiny vytažením na konstrukce pásy na sucho AIP, NAIP nebo tkaninou</t>
  </si>
  <si>
    <t>-350642464</t>
  </si>
  <si>
    <t>Provedení povlakové krytiny střech samostatným vytažením izolačního povlaku pásy na sucho na konstrukce převyšující úroveň střechy, AIP, NAIP nebo tkaninou</t>
  </si>
  <si>
    <t>4*24,39*0,15</t>
  </si>
  <si>
    <t>2*(93,99+71,75+18,175)*0,15"atika ZS</t>
  </si>
  <si>
    <t>30</t>
  </si>
  <si>
    <t>-1888626537</t>
  </si>
  <si>
    <t>69,809*1,2 'Přepočtené koeficientem množství</t>
  </si>
  <si>
    <t>31</t>
  </si>
  <si>
    <t>712861705</t>
  </si>
  <si>
    <t>Provedení povlakové krytiny vytažením na konstrukce fólií lepenou se svařovanými spoji</t>
  </si>
  <si>
    <t>1825259134</t>
  </si>
  <si>
    <t>Provedení povlakové krytiny střech samostatným vytažením izolačního povlaku fólií na konstrukce převyšující úroveň střechy, přilepenou se svařovanými spoji</t>
  </si>
  <si>
    <t>0,85*2*(93,99+71,75+18,175)*0,15"atika ZS</t>
  </si>
  <si>
    <t>57</t>
  </si>
  <si>
    <t>998712103</t>
  </si>
  <si>
    <t>Přesun hmot tonážní tonážní pro krytiny povlakové v objektech v přes 12 do 24 m</t>
  </si>
  <si>
    <t>2094954966</t>
  </si>
  <si>
    <t>Přesun hmot pro povlakové krytiny stanovený z hmotnosti přesunovaného materiálu vodorovná dopravní vzdálenost do 50 m v objektech výšky přes 12 do 24 m</t>
  </si>
  <si>
    <t>713</t>
  </si>
  <si>
    <t>Izolace tepelné</t>
  </si>
  <si>
    <t>713123111</t>
  </si>
  <si>
    <t>Montáž tepelné izolace z XPS tepelně izolačního systému základové desky vodorovně 1 vrstva do 100 mm</t>
  </si>
  <si>
    <t>910533053</t>
  </si>
  <si>
    <t>Montáž tepelně izolačního systému základové desky z XPS desek na vodorovné ploše jednovrstvého tloušťky izolace do 100 mm</t>
  </si>
  <si>
    <t>0,405*29,450</t>
  </si>
  <si>
    <t>33</t>
  </si>
  <si>
    <t>28376382</t>
  </si>
  <si>
    <t>deska XPS hrana polodrážková a hladký povrch 500kPa tl 100mm</t>
  </si>
  <si>
    <t>-1125881204</t>
  </si>
  <si>
    <t>11,927*1,08 'Přepočtené koeficientem množství</t>
  </si>
  <si>
    <t>34</t>
  </si>
  <si>
    <t>713131146</t>
  </si>
  <si>
    <t>Montáž izolace tepelné stěn a základů lepením bodově nízkoexpanzní (PUR) pěnou s mechanickým kotvením rohoží, pásů, dílců, desek</t>
  </si>
  <si>
    <t>-1603634601</t>
  </si>
  <si>
    <t>Montáž tepelné izolace stěn rohožemi, pásy, deskami, dílci, bloky (izolační materiál ve specifikaci) lepením bodově nízkoexpanzní (PUR) pěnou s mechanickým kotvením</t>
  </si>
  <si>
    <t>4*24,390</t>
  </si>
  <si>
    <t>35</t>
  </si>
  <si>
    <t>63152261</t>
  </si>
  <si>
    <t>deska tepelně izolační minerální kontaktních fasád podélné vlákno λ=0,034 tl 60mm</t>
  </si>
  <si>
    <t>-2011290792</t>
  </si>
  <si>
    <t>97,56*1,165 'Přepočtené koeficientem množství</t>
  </si>
  <si>
    <t>36</t>
  </si>
  <si>
    <t>713140821</t>
  </si>
  <si>
    <t>Odstranění tepelné izolace střech nadstřešní volně kladené z polystyrenu suchého tl do 100 mm</t>
  </si>
  <si>
    <t>1204671365</t>
  </si>
  <si>
    <t>Odstranění tepelné izolace střech plochých z rohoží, pásů, dílců, desek, bloků nadstřešních izolací volně položených z polystyrenu suchého, tloušťka izolace do 100 mm</t>
  </si>
  <si>
    <t>37</t>
  </si>
  <si>
    <t>713141151</t>
  </si>
  <si>
    <t>Montáž izolace tepelné střech plochých kladené volně 1 vrstva rohoží, pásů, dílců, desek</t>
  </si>
  <si>
    <t>-71523388</t>
  </si>
  <si>
    <t>38</t>
  </si>
  <si>
    <t>713141152</t>
  </si>
  <si>
    <t>Montáž izolace tepelné střech plochých kladené volně 2 vrstvy rohoží, pásů, dílců, desek</t>
  </si>
  <si>
    <t>1422556540</t>
  </si>
  <si>
    <t>Montáž tepelné izolace střech plochých rohožemi, pásy, deskami, dílci, bloky (izolační materiál ve specifikaci) kladenými volně dvouvrstvá</t>
  </si>
  <si>
    <t>39</t>
  </si>
  <si>
    <t>RMAT0001</t>
  </si>
  <si>
    <t>izolace tepelná (2x 30mm MV + 50mm PIR), skladbu nutné odsouhlasit s projektantem</t>
  </si>
  <si>
    <t>Tloušťka PIR upravena na 50 mm</t>
  </si>
  <si>
    <t>1659739146</t>
  </si>
  <si>
    <t>izolace tepelná (2x 30mm MV + 60mm PIR), skladbunutné odsouhlasit s projektantem</t>
  </si>
  <si>
    <t>5056,806*1,03 'Přepočtené koeficientem množství</t>
  </si>
  <si>
    <t>40</t>
  </si>
  <si>
    <t>713141212</t>
  </si>
  <si>
    <t>Montáž izolace tepelné střech plochých lepené nízkoexpanzní (PUR) pěnou atikový klín</t>
  </si>
  <si>
    <t>918045849</t>
  </si>
  <si>
    <t>Montáž tepelné izolace střech plochých atikovými klíny přilepenými za studena nízkoexpanzní (PUR) pěnou</t>
  </si>
  <si>
    <t>4*24,39</t>
  </si>
  <si>
    <t>2*(93,99+71,75+18,175)"atika ZS</t>
  </si>
  <si>
    <t>41</t>
  </si>
  <si>
    <t>63152005</t>
  </si>
  <si>
    <t>klín atikový přechodný minerální plochých střech tl 50x50mm</t>
  </si>
  <si>
    <t>937387385</t>
  </si>
  <si>
    <t>465,39*1,05 'Přepočtené koeficientem množství</t>
  </si>
  <si>
    <t>42</t>
  </si>
  <si>
    <t>713141232</t>
  </si>
  <si>
    <t>Přikotvení tepelné izolace šrouby do trapézového plechu nebo do dřeva pro izolaci tl přes 100 do 140 mm</t>
  </si>
  <si>
    <t>1274986245</t>
  </si>
  <si>
    <t>58</t>
  </si>
  <si>
    <t>998713103</t>
  </si>
  <si>
    <t>Přesun hmot tonážní pro izolace tepelné v objektech v přes 12 do 24 m</t>
  </si>
  <si>
    <t>-830546349</t>
  </si>
  <si>
    <t>Přesun hmot pro izolace tepelné stanovený z hmotnosti přesunovaného materiálu vodorovná dopravní vzdálenost do 50 m v objektech výšky přes 12 m do 24 m</t>
  </si>
  <si>
    <t>721</t>
  </si>
  <si>
    <t>Zdravotechnika - vnitřní kanalizace</t>
  </si>
  <si>
    <t>43</t>
  </si>
  <si>
    <t>721210824</t>
  </si>
  <si>
    <t>Demontáž vpustí střešních DN 150</t>
  </si>
  <si>
    <t>kus</t>
  </si>
  <si>
    <t>2037149045</t>
  </si>
  <si>
    <t>Demontáž kanalizačního příslušenství střešních vtoků DN 150</t>
  </si>
  <si>
    <t>44</t>
  </si>
  <si>
    <t>721233214</t>
  </si>
  <si>
    <t>Střešní vtok polypropylen PP pro pochůzné střechy svislý odtok DN 160</t>
  </si>
  <si>
    <t>-1234368010</t>
  </si>
  <si>
    <t>Střešní vtoky (vpusti) polypropylenové (PP) pro pochůzné střechy s odtokem svislým DN 160</t>
  </si>
  <si>
    <t>62</t>
  </si>
  <si>
    <t>998721103</t>
  </si>
  <si>
    <t>Přesun hmot tonážní pro vnitřní kanalizace v objektech v přes 12 do 24 m</t>
  </si>
  <si>
    <t>-653129718</t>
  </si>
  <si>
    <t>Přesun hmot pro vnitřní kanalizace stanovený z hmotnosti přesunovaného materiálu vodorovná dopravní vzdálenost do 50 m v objektech výšky přes 12 do 24 m</t>
  </si>
  <si>
    <t>741</t>
  </si>
  <si>
    <t>Elektroinstalace - silnoproud</t>
  </si>
  <si>
    <t>45</t>
  </si>
  <si>
    <t>7414r001</t>
  </si>
  <si>
    <t>Demontáž a opětovná montáž hromosvodu dle PD včetně doložení kladné revize</t>
  </si>
  <si>
    <t>kptl</t>
  </si>
  <si>
    <t>465219849</t>
  </si>
  <si>
    <t>Údržba hromosvodů vyrovnání stávajících svodových vodičů</t>
  </si>
  <si>
    <t>751</t>
  </si>
  <si>
    <t>Vzduchotechnika</t>
  </si>
  <si>
    <t>46</t>
  </si>
  <si>
    <t>751510014</t>
  </si>
  <si>
    <t xml:space="preserve">Vzduchotechnické potrubí zdemontáž a opětovná montáž </t>
  </si>
  <si>
    <t>-2030220248</t>
  </si>
  <si>
    <t>Vzduchotechnické potrubí z pozinkovaného plechu čtyřhranné s přírubou, průřezu přes 0,13 do 0,28 m2</t>
  </si>
  <si>
    <t>59</t>
  </si>
  <si>
    <t>998751102</t>
  </si>
  <si>
    <t>Přesun hmot tonážní pro vzduchotechniku v objektech výšky přes 12 do 24 m</t>
  </si>
  <si>
    <t>-106447997</t>
  </si>
  <si>
    <t>Přesun hmot pro vzduchotechniku stanovený z hmotnosti přesunovaného materiálu vodorovná dopravní vzdálenost do 100 m v objektech výšky přes 12 do 24 m</t>
  </si>
  <si>
    <t>762</t>
  </si>
  <si>
    <t>Konstrukce tesařské</t>
  </si>
  <si>
    <t>47</t>
  </si>
  <si>
    <t>762341670</t>
  </si>
  <si>
    <t>Montáž bednění štítových okapových říms z dřevotřískových na sraz</t>
  </si>
  <si>
    <t>-1273541080</t>
  </si>
  <si>
    <t>Montáž bednění střech štítových okapových říms, krajnic, závětrných prken a žaluzií ve spádu nebo rovnoběžně s okapem z desek dřevotřískových nebo dřevoštěpkových na sraz</t>
  </si>
  <si>
    <t>0,405*29,450"detail C přechod</t>
  </si>
  <si>
    <t>0,455*(0,3+15+15+30+17,85+0,3)*2</t>
  </si>
  <si>
    <t>48</t>
  </si>
  <si>
    <t>60621149</t>
  </si>
  <si>
    <t>překližka vodovzdorná hladká/hladká bříza tl 21mm</t>
  </si>
  <si>
    <t>1944194563</t>
  </si>
  <si>
    <t>83,317*1,1 'Přepočtené koeficientem množství</t>
  </si>
  <si>
    <t>49</t>
  </si>
  <si>
    <t>762395000</t>
  </si>
  <si>
    <t>Spojovací prostředky krovů, bednění, laťování, nadstřešních konstrukcí</t>
  </si>
  <si>
    <t>m3</t>
  </si>
  <si>
    <t>900007995</t>
  </si>
  <si>
    <t>Spojovací prostředky krovů, bednění a laťování, nadstřešních konstrukcí svory, prkna, hřebíky, pásová ocel, vruty</t>
  </si>
  <si>
    <t>0,5*(0,3+15+15+30+17,85+0,3)*2*0,021</t>
  </si>
  <si>
    <t>60</t>
  </si>
  <si>
    <t>998762103</t>
  </si>
  <si>
    <t>Přesun hmot tonážní pro kce tesařské v objektech v přes 12 do 24 m</t>
  </si>
  <si>
    <t>624041425</t>
  </si>
  <si>
    <t>Přesun hmot pro konstrukce tesařské stanovený z hmotnosti přesunovaného materiálu vodorovná dopravní vzdálenost do 50 m v objektech výšky přes 12 do 24 m</t>
  </si>
  <si>
    <t>764</t>
  </si>
  <si>
    <t>Konstrukce klempířské</t>
  </si>
  <si>
    <t>50</t>
  </si>
  <si>
    <t>764002851</t>
  </si>
  <si>
    <t>Demontáž oplechování parapetů do suti (atiky)</t>
  </si>
  <si>
    <t>doplněný text položky o (atika)</t>
  </si>
  <si>
    <t>1299999241</t>
  </si>
  <si>
    <t>Demontáž klempířských konstrukcí oplechování parapetů do suti</t>
  </si>
  <si>
    <t>51</t>
  </si>
  <si>
    <t>764004831</t>
  </si>
  <si>
    <t>Demontáž mezistřešního nebo zaatikového žlabu do suti</t>
  </si>
  <si>
    <t>-1908579916</t>
  </si>
  <si>
    <t>Demontáž klempířských konstrukcí žlabu mezistřešního nebo zaatikového do suti</t>
  </si>
  <si>
    <t>2*(5,75+60+17,85)</t>
  </si>
  <si>
    <t>52</t>
  </si>
  <si>
    <t>764011401</t>
  </si>
  <si>
    <t>Podkladní plech z PZ plechu pro hřebeny, nároží, úžlabí nebo okapové hrany tl 0,55 mm rš 150 mm</t>
  </si>
  <si>
    <t>-1174502155</t>
  </si>
  <si>
    <t>Podkladní plech z pozinkovaného plechu tloušťky 0,55 mm rš 150 mm</t>
  </si>
  <si>
    <t>66"K.08</t>
  </si>
  <si>
    <t>53</t>
  </si>
  <si>
    <t>764011402</t>
  </si>
  <si>
    <t>Podkladní plech z PZ plechu pro hřebeny, nároží, úžlabí nebo okapové hrany tl 0,55 mm rš 200 mm</t>
  </si>
  <si>
    <t>-2034745570</t>
  </si>
  <si>
    <t>Podkladní plech z pozinkovaného plechu tloušťky 0,55 mm rš 200 mm</t>
  </si>
  <si>
    <t>301"K.03</t>
  </si>
  <si>
    <t>54</t>
  </si>
  <si>
    <t>764212633</t>
  </si>
  <si>
    <t>Oplechování štítu závětrnou lištou z Pz s povrchovou úpravou rš 250 mm</t>
  </si>
  <si>
    <t>-983837897</t>
  </si>
  <si>
    <t>Oplechování střešních prvků z pozinkovaného plechu s povrchovou úpravou štítu závětrnou lištou rš 250 mm</t>
  </si>
  <si>
    <t>66"K.10</t>
  </si>
  <si>
    <t>55</t>
  </si>
  <si>
    <t>764214402</t>
  </si>
  <si>
    <t>Oplechování horních ploch a nadezdívek (atik) bez rohů z Pz plechu mechanicky kotvené rš 200 mm</t>
  </si>
  <si>
    <t>-725043830</t>
  </si>
  <si>
    <t>Oplechování horních ploch zdí a nadezdívek (atik) z pozinkovaného plechu mechanicky kotvené rš 200 mm</t>
  </si>
  <si>
    <t>66"K.07</t>
  </si>
  <si>
    <t>61</t>
  </si>
  <si>
    <t>998764103</t>
  </si>
  <si>
    <t>Přesun hmot tonážní pro konstrukce klempířské v objektech v přes 12 do 24 m</t>
  </si>
  <si>
    <t>-989967077</t>
  </si>
  <si>
    <t>Přesun hmot pro konstrukce klempířské stanovený z hmotnosti přesunovaného materiálu vodorovná dopravní vzdálenost do 50 m v objektech výšky přes 12 do 24 m</t>
  </si>
  <si>
    <t>02 - Hotel</t>
  </si>
  <si>
    <t>1489068128</t>
  </si>
  <si>
    <t>56,93*(5,15+0,25+0,25)-5,25*5,65</t>
  </si>
  <si>
    <t>997013113</t>
  </si>
  <si>
    <t>Vnitrostaveništní doprava suti a vybouraných hmot pro budovy v přes 9 do 12 m s použitím mechanizace</t>
  </si>
  <si>
    <t>115265514</t>
  </si>
  <si>
    <t>Vnitrostaveništní doprava suti a vybouraných hmot vodorovně do 50 m svisle s použitím mechanizace pro budovy a haly výšky přes 9 do 12 m</t>
  </si>
  <si>
    <t>429877817</t>
  </si>
  <si>
    <t>-817035525</t>
  </si>
  <si>
    <t>998011002</t>
  </si>
  <si>
    <t>Přesun hmot pro budovy zděné v přes 6 do 12 m</t>
  </si>
  <si>
    <t>-1501017785</t>
  </si>
  <si>
    <t>Přesun hmot pro budovy občanské výstavby, bydlení, výrobu a služby s nosnou svislou konstrukcí zděnou z cihel, tvárnic nebo kamene vodorovná dopravní vzdálenost do 100 m pro budovy výšky přes 6 do 12 m</t>
  </si>
  <si>
    <t>Demontáž lišt</t>
  </si>
  <si>
    <t>-920233486</t>
  </si>
  <si>
    <t>2*(26,98+24,70)+4*5,15</t>
  </si>
  <si>
    <t>712311101</t>
  </si>
  <si>
    <t>Provedení povlakové krytiny střech do 10° za studena lakem penetračním nebo asfaltovým</t>
  </si>
  <si>
    <t>1055037549</t>
  </si>
  <si>
    <t>Provedení povlakové krytiny střech plochých do 10° natěradly a tmely za studena nátěrem lakem penetračním nebo asfaltovým</t>
  </si>
  <si>
    <t>5,65*(24,7+26,98)</t>
  </si>
  <si>
    <t>DEK.2230101076</t>
  </si>
  <si>
    <t>DEKPRIMER (bal/25l)</t>
  </si>
  <si>
    <t>litr</t>
  </si>
  <si>
    <t>1088579072</t>
  </si>
  <si>
    <t>291,992*1,03 'Přepočtené koeficientem množství</t>
  </si>
  <si>
    <t>712341559</t>
  </si>
  <si>
    <t>Provedení povlakové krytiny střech do 10° pásy NAIP přitavením v plné ploše</t>
  </si>
  <si>
    <t>1409208256</t>
  </si>
  <si>
    <t>Provedení povlakové krytiny střech plochých do 10° pásy přitavením NAIP v plné ploše</t>
  </si>
  <si>
    <t>DEK.1010151880</t>
  </si>
  <si>
    <t>GLASTEK 40 SPECIAL MINERAL (role/7,5m2)</t>
  </si>
  <si>
    <t>945319109</t>
  </si>
  <si>
    <t>291,992*1,1655 'Přepočtené koeficientem množství</t>
  </si>
  <si>
    <t>1439349330</t>
  </si>
  <si>
    <t>5,65*24,7+5,65*26,98</t>
  </si>
  <si>
    <t>1284541962</t>
  </si>
  <si>
    <t>175,1"K.01</t>
  </si>
  <si>
    <t>-1887325581</t>
  </si>
  <si>
    <t>113,7"K.05</t>
  </si>
  <si>
    <t>-1207120686</t>
  </si>
  <si>
    <t>63"K.14</t>
  </si>
  <si>
    <t>-1104548894</t>
  </si>
  <si>
    <t>52"K.15</t>
  </si>
  <si>
    <t>712363444</t>
  </si>
  <si>
    <t>Provedení povlak krytiny mechanicky kotvenou do betonu TI tl přes 100 do 140 mm vnitřní pole, budova v do 18 m</t>
  </si>
  <si>
    <t>-1364391660</t>
  </si>
  <si>
    <t>Provedení povlakové krytiny střech plochých do 10° s mechanicky kotvenou izolací včetně položení fólie a horkovzdušného svaření tl. tepelné izolace přes 100 do 140 mm budovy výšky do 18 m, kotvené do betonu vnitřní pole</t>
  </si>
  <si>
    <t>-90,8"rohové pole</t>
  </si>
  <si>
    <t>-123,36"krajní pole</t>
  </si>
  <si>
    <t>-1234078260</t>
  </si>
  <si>
    <t>77,832*1,1655 'Přepočtené koeficientem množství</t>
  </si>
  <si>
    <t>712363445</t>
  </si>
  <si>
    <t>Provedení povlak krytiny mechanicky kotvenou do betonu TI tl přes 100 do 140 mm krajní pole, budova v do 18 m</t>
  </si>
  <si>
    <t>-1338715358</t>
  </si>
  <si>
    <t>Provedení povlakové krytiny střech plochých do 10° s mechanicky kotvenou izolací včetně položení fólie a horkovzdušného svaření tl. tepelné izolace přes 100 do 140 mm budovy výšky do 18 m, kotvené do betonu krajní pole</t>
  </si>
  <si>
    <t>2*2*16,56</t>
  </si>
  <si>
    <t>2*2*14,28</t>
  </si>
  <si>
    <t>1703253342</t>
  </si>
  <si>
    <t>123,36*1,1655 'Přepočtené koeficientem množství</t>
  </si>
  <si>
    <t>712363446</t>
  </si>
  <si>
    <t>Provedení povlak krytiny mechanicky kotvenou do betonu TI tl přes 100 do 140 mm rohové pole, budova v do 18 m</t>
  </si>
  <si>
    <t>48406971</t>
  </si>
  <si>
    <t>Provedení povlakové krytiny střech plochých do 10° s mechanicky kotvenou izolací včetně položení fólie a horkovzdušného svaření tl. tepelné izolace přes 100 do 140 mm budovy výšky do 18 m, kotvené do betonu rohové pole</t>
  </si>
  <si>
    <t>8*5,1*2+4*2*1,15</t>
  </si>
  <si>
    <t>-1037800124</t>
  </si>
  <si>
    <t>90,8*1,1655 'Přepočtené koeficientem množství</t>
  </si>
  <si>
    <t>oprava výměry</t>
  </si>
  <si>
    <t>100249617</t>
  </si>
  <si>
    <t>(26,98+24,7)*1,15+2*5,65"detail F</t>
  </si>
  <si>
    <t>(26,98+24,7)*1,15"detail H</t>
  </si>
  <si>
    <t>-199776413</t>
  </si>
  <si>
    <t>130,164*1,155 'Přepočtené koeficientem množství</t>
  </si>
  <si>
    <t>712990812</t>
  </si>
  <si>
    <t>Odstranění povlakové krytiny střech do 10° násypu nebo nánosu tl do 50 mm</t>
  </si>
  <si>
    <t>1393778907</t>
  </si>
  <si>
    <t>Odstranění násypu nebo nánosu ze střech násypu nebo nánosu do 10°, tl. do 50 mm</t>
  </si>
  <si>
    <t>(4,95+7,25+6,4+4,9)*5,15</t>
  </si>
  <si>
    <t>(5,3+5,3+2,64+2,74+5,3+5,3)*5,15</t>
  </si>
  <si>
    <t>998712102</t>
  </si>
  <si>
    <t>Přesun hmot tonážní tonážní pro krytiny povlakové v objektech v přes 6 do 12 m</t>
  </si>
  <si>
    <t>303319876</t>
  </si>
  <si>
    <t>Přesun hmot pro povlakové krytiny stanovený z hmotnosti přesunovaného materiálu vodorovná dopravní vzdálenost do 50 m v objektech výšky přes 6 do 12 m</t>
  </si>
  <si>
    <t>1674665131</t>
  </si>
  <si>
    <t>713141135</t>
  </si>
  <si>
    <t>Montáž izolace tepelné střech plochých lepené za studena bodově 1 vrstva rohoží, pásů, dílců, desek</t>
  </si>
  <si>
    <t>-1403001290</t>
  </si>
  <si>
    <t>Montáž tepelné izolace střech plochých rohožemi, pásy, deskami, dílci, bloky (izolační materiál ve specifikaci) přilepenými za studena bodově, jednovrstvá</t>
  </si>
  <si>
    <t>28376518</t>
  </si>
  <si>
    <t>deska izolační PIR s oboustrannou kompozitní fólií s hliníkovou vložkou pro ploché střechy tl 120mm</t>
  </si>
  <si>
    <t>-1521729083</t>
  </si>
  <si>
    <t>291,992*1,05 'Přepočtené koeficientem množství</t>
  </si>
  <si>
    <t>479962145</t>
  </si>
  <si>
    <t>2*(26,98+5,15) +2*(5,15+24,7)+4*5,15+24,7+26,98"hotel</t>
  </si>
  <si>
    <t>769367729</t>
  </si>
  <si>
    <t>196,24*1,05 'Přepočtené koeficientem množství</t>
  </si>
  <si>
    <t>713141336</t>
  </si>
  <si>
    <t>Montáž izolace tepelné střech plochých lepené za studena nízkoexpanzní (PUR) pěnou, spádová vrstva</t>
  </si>
  <si>
    <t>907973605</t>
  </si>
  <si>
    <t>Montáž tepelné izolace střech plochých spádovými klíny v ploše přilepenými za studena nízkoexpanzní (PUR) pěnou</t>
  </si>
  <si>
    <t>0,65*(27,38+25,1)</t>
  </si>
  <si>
    <t>28376105</t>
  </si>
  <si>
    <t>klín izolační z XPS spádový</t>
  </si>
  <si>
    <t>804879758</t>
  </si>
  <si>
    <t>3,07*1,05 'Přepočtené koeficientem množství</t>
  </si>
  <si>
    <t>-1504092747</t>
  </si>
  <si>
    <t>IPD.EPS100K</t>
  </si>
  <si>
    <t>Spádový klín EPS 100</t>
  </si>
  <si>
    <t>672556627</t>
  </si>
  <si>
    <t>291,992*0,14</t>
  </si>
  <si>
    <t>713191321</t>
  </si>
  <si>
    <t>Montáž izolace tepelné střech plochých osazení odvětrávacích komínků</t>
  </si>
  <si>
    <t>-1784088033</t>
  </si>
  <si>
    <t>Montáž tepelné izolace stavebních konstrukcí - doplňky a konstrukční součásti střech plochých osazení odvětrávacích komínků</t>
  </si>
  <si>
    <t>998713102</t>
  </si>
  <si>
    <t>Přesun hmot tonážní pro izolace tepelné v objektech v přes 6 do 12 m</t>
  </si>
  <si>
    <t>383535325</t>
  </si>
  <si>
    <t>Přesun hmot pro izolace tepelné stanovený z hmotnosti přesunovaného materiálu vodorovná dopravní vzdálenost do 50 m v objektech výšky přes 6 m do 12 m</t>
  </si>
  <si>
    <t>-1453748679</t>
  </si>
  <si>
    <t>721220801</t>
  </si>
  <si>
    <t>Demontáž uzávěrek zápachových DN 70</t>
  </si>
  <si>
    <t>1886279169</t>
  </si>
  <si>
    <t>Demontáž zápachových uzávěrek do DN 70</t>
  </si>
  <si>
    <t>1216324942</t>
  </si>
  <si>
    <t>998721102</t>
  </si>
  <si>
    <t>Přesun hmot tonážní pro vnitřní kanalizace v objektech v přes 6 do 12 m</t>
  </si>
  <si>
    <t>-1461737582</t>
  </si>
  <si>
    <t>Přesun hmot pro vnitřní kanalizace stanovený z hmotnosti přesunovaného materiálu vodorovná dopravní vzdálenost do 50 m v objektech výšky přes 6 do 12 m</t>
  </si>
  <si>
    <t>1951519625</t>
  </si>
  <si>
    <t>-1777216327</t>
  </si>
  <si>
    <t>-8850347</t>
  </si>
  <si>
    <t>34,112*1,1 'Přepočtené koeficientem množství</t>
  </si>
  <si>
    <t>-1850899038</t>
  </si>
  <si>
    <t>34,112*0,021</t>
  </si>
  <si>
    <t>998762102</t>
  </si>
  <si>
    <t>Přesun hmot tonážní pro kce tesařské v objektech v přes 6 do 12 m</t>
  </si>
  <si>
    <t>-911118150</t>
  </si>
  <si>
    <t>Přesun hmot pro konstrukce tesařské stanovený z hmotnosti přesunovaného materiálu vodorovná dopravní vzdálenost do 50 m v objektech výšky přes 6 do 12 m</t>
  </si>
  <si>
    <t>764011611</t>
  </si>
  <si>
    <t>Podkladní plech z Pz s upraveným povrchem rš 150 mm</t>
  </si>
  <si>
    <t>374554064</t>
  </si>
  <si>
    <t>Podkladní plech z pozinkovaného plechu s povrchovou úpravou rš 150 mm</t>
  </si>
  <si>
    <t>764212634</t>
  </si>
  <si>
    <t>Oplechování štítu lištou z Pz s povrchovou úpravou rš 330 mm</t>
  </si>
  <si>
    <t>-98885496</t>
  </si>
  <si>
    <t>Oplechování střešních prvků z pozinkovaného plechu s povrchovou úpravou štítu závětrnou lištou rš 330 mm</t>
  </si>
  <si>
    <t>63"K.13</t>
  </si>
  <si>
    <t>998764102</t>
  </si>
  <si>
    <t>Přesun hmot tonážní pro konstrukce klempířské v objektech v přes 6 do 12 m</t>
  </si>
  <si>
    <t>-1969075230</t>
  </si>
  <si>
    <t>Přesun hmot pro konstrukce klempířské stanovený z hmotnosti přesunovaného materiálu vodorovná dopravní vzdálenost do 50 m v objektech výšky přes 6 do 12 m</t>
  </si>
  <si>
    <t>03 - VRN</t>
  </si>
  <si>
    <t>VRN - Vedlejší rozpočtové náklady</t>
  </si>
  <si>
    <t xml:space="preserve">    VRN3 - Zařízení staveniště</t>
  </si>
  <si>
    <t>Vedlejší rozpočtové náklady</t>
  </si>
  <si>
    <t>VRN3</t>
  </si>
  <si>
    <t>Zařízení staveniště</t>
  </si>
  <si>
    <t>032103000</t>
  </si>
  <si>
    <t>Náklady na stavební buňky (1x kancelář, 1x sklad)</t>
  </si>
  <si>
    <t>ks</t>
  </si>
  <si>
    <t>1024</t>
  </si>
  <si>
    <t>-1114890051</t>
  </si>
  <si>
    <t>Náklady na stavební buňky</t>
  </si>
  <si>
    <t>2*4"sklad a kancelář po dobu 4 měsíců</t>
  </si>
  <si>
    <t>032503000</t>
  </si>
  <si>
    <t>Skládky na staveništi</t>
  </si>
  <si>
    <t>1904783814</t>
  </si>
  <si>
    <t>034103000</t>
  </si>
  <si>
    <t>Oplocení staveniště</t>
  </si>
  <si>
    <t>-1310176057</t>
  </si>
  <si>
    <t>035002000</t>
  </si>
  <si>
    <t>Pronájmy ploch, objektů - mobilní WC</t>
  </si>
  <si>
    <t>1843077022</t>
  </si>
  <si>
    <t>Pronájmy ploch, objektů</t>
  </si>
  <si>
    <t>"1ks po dobu 4 měsíců</t>
  </si>
  <si>
    <t>039103000</t>
  </si>
  <si>
    <t>Rozebrání, bourání a odvoz zařízení staveniště</t>
  </si>
  <si>
    <t>676785769</t>
  </si>
  <si>
    <t>SEZNAM FIGUR</t>
  </si>
  <si>
    <t>Výměra</t>
  </si>
  <si>
    <t xml:space="preserve"> 01</t>
  </si>
  <si>
    <t>F0001</t>
  </si>
  <si>
    <t>DEK Střecha ST.1009A (DEKROOF 12-A)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</si>
</sst>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0"/>
    <numFmt numFmtId="167" formatCode="#,##0.00%"/>
    <numFmt numFmtId="168" formatCode="General"/>
    <numFmt numFmtId="169" formatCode="dd\.mm\.yyyy"/>
    <numFmt numFmtId="170" formatCode="#,##0.00000"/>
    <numFmt numFmtId="171" formatCode="#,##0.000"/>
  </numFmts>
  <fonts count="42">
    <font>
      <sz val="8"/>
      <name val="Arial CE"/>
      <family val="2"/>
    </font>
    <font>
      <sz val="10"/>
      <name val="Arial"/>
      <family val="2"/>
    </font>
    <font>
      <sz val="8"/>
      <color rgb="FFFFFFFF"/>
      <name val="Arial CE"/>
      <family val="0"/>
    </font>
    <font>
      <sz val="8"/>
      <color rgb="FF3366FF"/>
      <name val="Arial CE"/>
      <family val="0"/>
    </font>
    <font>
      <b/>
      <sz val="14"/>
      <name val="Arial CE"/>
      <family val="0"/>
    </font>
    <font>
      <b/>
      <sz val="12"/>
      <color rgb="FF969696"/>
      <name val="Arial CE"/>
      <family val="0"/>
    </font>
    <font>
      <sz val="10"/>
      <color rgb="FF969696"/>
      <name val="Arial CE"/>
      <family val="0"/>
    </font>
    <font>
      <sz val="10"/>
      <name val="Arial CE"/>
      <family val="0"/>
    </font>
    <font>
      <b/>
      <sz val="8"/>
      <color rgb="FF969696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10"/>
      <color rgb="FF969696"/>
      <name val="Arial CE"/>
      <family val="0"/>
    </font>
    <font>
      <b/>
      <sz val="12"/>
      <name val="Arial CE"/>
      <family val="0"/>
    </font>
    <font>
      <b/>
      <sz val="10"/>
      <color rgb="FF464646"/>
      <name val="Arial CE"/>
      <family val="0"/>
    </font>
    <font>
      <sz val="12"/>
      <color rgb="FF969696"/>
      <name val="Arial CE"/>
      <family val="0"/>
    </font>
    <font>
      <sz val="9"/>
      <name val="Arial CE"/>
      <family val="0"/>
    </font>
    <font>
      <sz val="9"/>
      <color rgb="FF969696"/>
      <name val="Arial CE"/>
      <family val="0"/>
    </font>
    <font>
      <b/>
      <sz val="12"/>
      <color rgb="FF960000"/>
      <name val="Arial CE"/>
      <family val="0"/>
    </font>
    <font>
      <sz val="12"/>
      <name val="Arial CE"/>
      <family val="0"/>
    </font>
    <font>
      <sz val="18"/>
      <color theme="10"/>
      <name val="Wingdings 2"/>
      <family val="0"/>
    </font>
    <font>
      <u val="single"/>
      <sz val="11"/>
      <color theme="10"/>
      <name val="Calibri"/>
      <family val="0"/>
    </font>
    <font>
      <sz val="11"/>
      <name val="Arial CE"/>
      <family val="0"/>
    </font>
    <font>
      <b/>
      <sz val="11"/>
      <color rgb="FF003366"/>
      <name val="Arial CE"/>
      <family val="0"/>
    </font>
    <font>
      <sz val="11"/>
      <color rgb="FF003366"/>
      <name val="Arial CE"/>
      <family val="0"/>
    </font>
    <font>
      <sz val="11"/>
      <color rgb="FF969696"/>
      <name val="Arial CE"/>
      <family val="0"/>
    </font>
    <font>
      <sz val="10"/>
      <color rgb="FF3366FF"/>
      <name val="Arial CE"/>
      <family val="0"/>
    </font>
    <font>
      <sz val="8"/>
      <color rgb="FF969696"/>
      <name val="Arial CE"/>
      <family val="0"/>
    </font>
    <font>
      <b/>
      <sz val="12"/>
      <color rgb="FF800000"/>
      <name val="Arial CE"/>
      <family val="0"/>
    </font>
    <font>
      <sz val="12"/>
      <color rgb="FF003366"/>
      <name val="Arial CE"/>
      <family val="0"/>
    </font>
    <font>
      <sz val="10"/>
      <color rgb="FF003366"/>
      <name val="Arial CE"/>
      <family val="0"/>
    </font>
    <font>
      <sz val="8"/>
      <color rgb="FF960000"/>
      <name val="Arial CE"/>
      <family val="0"/>
    </font>
    <font>
      <b/>
      <sz val="8"/>
      <name val="Arial CE"/>
      <family val="0"/>
    </font>
    <font>
      <sz val="8"/>
      <color rgb="FF003366"/>
      <name val="Arial CE"/>
      <family val="0"/>
    </font>
    <font>
      <sz val="7"/>
      <color rgb="FF969696"/>
      <name val="Arial CE"/>
      <family val="0"/>
    </font>
    <font>
      <sz val="7"/>
      <name val="Arial CE"/>
      <family val="0"/>
    </font>
    <font>
      <sz val="8"/>
      <color rgb="FF505050"/>
      <name val="Arial CE"/>
      <family val="0"/>
    </font>
    <font>
      <sz val="10"/>
      <color rgb="FFC9211E"/>
      <name val="Arial CE"/>
      <family val="2"/>
    </font>
    <font>
      <sz val="8"/>
      <color rgb="FFFF0000"/>
      <name val="Arial CE"/>
      <family val="0"/>
    </font>
    <font>
      <i/>
      <sz val="9"/>
      <color rgb="FF0000FF"/>
      <name val="Arial CE"/>
      <family val="0"/>
    </font>
    <font>
      <i/>
      <sz val="8"/>
      <color rgb="FF0000FF"/>
      <name val="Arial CE"/>
      <family val="0"/>
    </font>
    <font>
      <sz val="8"/>
      <color rgb="FF800080"/>
      <name val="Arial CE"/>
      <family val="0"/>
    </font>
    <font>
      <b/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0" fillId="0" borderId="0" applyBorder="0" applyProtection="0">
      <alignment/>
    </xf>
  </cellStyleXfs>
  <cellXfs count="244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3" fillId="2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left" vertical="center"/>
      <protection hidden="1"/>
    </xf>
    <xf numFmtId="164" fontId="6" fillId="0" borderId="0" xfId="0" applyFont="1" applyAlignment="1" applyProtection="1">
      <alignment horizontal="left" vertical="top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horizontal="left" vertical="top" wrapText="1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0" applyFont="1" applyBorder="1" applyAlignment="1" applyProtection="1">
      <alignment horizontal="left" vertical="top" wrapText="1"/>
      <protection hidden="1"/>
    </xf>
    <xf numFmtId="164" fontId="6" fillId="0" borderId="0" xfId="0" applyFont="1" applyAlignment="1" applyProtection="1">
      <alignment horizontal="left" vertical="center"/>
      <protection hidden="1"/>
    </xf>
    <xf numFmtId="164" fontId="7" fillId="0" borderId="0" xfId="0" applyFont="1" applyAlignment="1" applyProtection="1">
      <alignment horizontal="left" vertical="center"/>
      <protection hidden="1"/>
    </xf>
    <xf numFmtId="164" fontId="7" fillId="3" borderId="0" xfId="0" applyFont="1" applyAlignment="1" applyProtection="1">
      <alignment horizontal="left" vertical="center"/>
      <protection hidden="1"/>
    </xf>
    <xf numFmtId="165" fontId="7" fillId="3" borderId="0" xfId="0" applyFont="1" applyAlignment="1" applyProtection="1">
      <alignment horizontal="left" vertical="center"/>
      <protection hidden="1"/>
    </xf>
    <xf numFmtId="165" fontId="7" fillId="3" borderId="0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 wrapText="1"/>
      <protection hidden="1"/>
    </xf>
    <xf numFmtId="164" fontId="0" fillId="0" borderId="4" xfId="0" applyBorder="1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3" xfId="0" applyFont="1" applyBorder="1" applyAlignment="1" applyProtection="1">
      <alignment vertical="center"/>
      <protection hidden="1"/>
    </xf>
    <xf numFmtId="164" fontId="10" fillId="0" borderId="5" xfId="0" applyFont="1" applyBorder="1" applyAlignment="1" applyProtection="1">
      <alignment horizontal="left" vertical="center"/>
      <protection hidden="1"/>
    </xf>
    <xf numFmtId="164" fontId="0" fillId="0" borderId="5" xfId="0" applyFont="1" applyBorder="1" applyAlignment="1" applyProtection="1">
      <alignment vertical="center"/>
      <protection hidden="1"/>
    </xf>
    <xf numFmtId="166" fontId="10" fillId="0" borderId="5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righ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6" fillId="0" borderId="3" xfId="0" applyFont="1" applyBorder="1" applyAlignment="1" applyProtection="1">
      <alignment vertical="center"/>
      <protection hidden="1"/>
    </xf>
    <xf numFmtId="167" fontId="6" fillId="0" borderId="0" xfId="0" applyFont="1" applyBorder="1" applyAlignment="1" applyProtection="1">
      <alignment horizontal="left" vertical="center"/>
      <protection hidden="1"/>
    </xf>
    <xf numFmtId="166" fontId="11" fillId="0" borderId="0" xfId="0" applyFont="1" applyBorder="1" applyAlignment="1" applyProtection="1">
      <alignment vertical="center"/>
      <protection hidden="1"/>
    </xf>
    <xf numFmtId="164" fontId="0" fillId="4" borderId="0" xfId="0" applyFont="1" applyAlignment="1" applyProtection="1">
      <alignment vertical="center"/>
      <protection hidden="1"/>
    </xf>
    <xf numFmtId="164" fontId="12" fillId="4" borderId="6" xfId="0" applyFont="1" applyBorder="1" applyAlignment="1" applyProtection="1">
      <alignment horizontal="left" vertical="center"/>
      <protection hidden="1"/>
    </xf>
    <xf numFmtId="164" fontId="0" fillId="4" borderId="7" xfId="0" applyFont="1" applyBorder="1" applyAlignment="1" applyProtection="1">
      <alignment vertical="center"/>
      <protection hidden="1"/>
    </xf>
    <xf numFmtId="164" fontId="12" fillId="4" borderId="7" xfId="0" applyFont="1" applyBorder="1" applyAlignment="1" applyProtection="1">
      <alignment horizontal="center" vertical="center"/>
      <protection hidden="1"/>
    </xf>
    <xf numFmtId="164" fontId="12" fillId="4" borderId="7" xfId="0" applyFont="1" applyBorder="1" applyAlignment="1" applyProtection="1">
      <alignment horizontal="left" vertical="center"/>
      <protection hidden="1"/>
    </xf>
    <xf numFmtId="166" fontId="12" fillId="4" borderId="8" xfId="0" applyFont="1" applyBorder="1" applyAlignment="1" applyProtection="1">
      <alignment vertical="center"/>
      <protection hidden="1"/>
    </xf>
    <xf numFmtId="164" fontId="0" fillId="0" borderId="3" xfId="0" applyBorder="1" applyAlignment="1" applyProtection="1">
      <alignment vertical="center"/>
      <protection hidden="1"/>
    </xf>
    <xf numFmtId="164" fontId="13" fillId="0" borderId="4" xfId="0" applyFont="1" applyBorder="1" applyAlignment="1" applyProtection="1">
      <alignment horizontal="left" vertical="center"/>
      <protection hidden="1"/>
    </xf>
    <xf numFmtId="164" fontId="0" fillId="0" borderId="4" xfId="0" applyBorder="1" applyAlignment="1" applyProtection="1">
      <alignment vertical="center"/>
      <protection hidden="1"/>
    </xf>
    <xf numFmtId="164" fontId="6" fillId="0" borderId="5" xfId="0" applyFont="1" applyBorder="1" applyAlignment="1" applyProtection="1">
      <alignment horizontal="left" vertical="center"/>
      <protection hidden="1"/>
    </xf>
    <xf numFmtId="164" fontId="0" fillId="0" borderId="4" xfId="0" applyFont="1" applyBorder="1" applyAlignment="1" applyProtection="1">
      <alignment vertical="center"/>
      <protection hidden="1"/>
    </xf>
    <xf numFmtId="164" fontId="0" fillId="0" borderId="9" xfId="0" applyFont="1" applyBorder="1" applyAlignment="1" applyProtection="1">
      <alignment vertical="center"/>
      <protection hidden="1"/>
    </xf>
    <xf numFmtId="164" fontId="0" fillId="0" borderId="10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vertical="center"/>
      <protection hidden="1"/>
    </xf>
    <xf numFmtId="164" fontId="0" fillId="0" borderId="2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7" fillId="0" borderId="3" xfId="0" applyFont="1" applyBorder="1" applyAlignment="1" applyProtection="1">
      <alignment vertical="center"/>
      <protection hidden="1"/>
    </xf>
    <xf numFmtId="164" fontId="9" fillId="0" borderId="0" xfId="0" applyFont="1" applyAlignment="1" applyProtection="1">
      <alignment vertical="center"/>
      <protection hidden="1"/>
    </xf>
    <xf numFmtId="164" fontId="9" fillId="0" borderId="3" xfId="0" applyFont="1" applyBorder="1" applyAlignment="1" applyProtection="1">
      <alignment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9" fillId="0" borderId="0" xfId="0" applyFont="1" applyBorder="1" applyAlignment="1" applyProtection="1">
      <alignment horizontal="left" vertical="center" wrapText="1"/>
      <protection hidden="1"/>
    </xf>
    <xf numFmtId="164" fontId="10" fillId="0" borderId="0" xfId="0" applyFont="1" applyAlignment="1" applyProtection="1">
      <alignment vertical="center"/>
      <protection hidden="1"/>
    </xf>
    <xf numFmtId="169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vertical="center" wrapText="1"/>
      <protection hidden="1"/>
    </xf>
    <xf numFmtId="164" fontId="14" fillId="0" borderId="11" xfId="0" applyFont="1" applyBorder="1" applyAlignment="1" applyProtection="1">
      <alignment horizontal="center" vertical="center"/>
      <protection hidden="1"/>
    </xf>
    <xf numFmtId="164" fontId="0" fillId="0" borderId="12" xfId="0" applyBorder="1" applyAlignment="1" applyProtection="1">
      <alignment vertical="center"/>
      <protection hidden="1"/>
    </xf>
    <xf numFmtId="164" fontId="0" fillId="0" borderId="13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14" xfId="0" applyFont="1" applyBorder="1" applyAlignment="1" applyProtection="1">
      <alignment vertical="center"/>
      <protection hidden="1"/>
    </xf>
    <xf numFmtId="164" fontId="15" fillId="5" borderId="6" xfId="0" applyFont="1" applyBorder="1" applyAlignment="1" applyProtection="1">
      <alignment horizontal="center" vertical="center"/>
      <protection hidden="1"/>
    </xf>
    <xf numFmtId="164" fontId="0" fillId="5" borderId="7" xfId="0" applyFont="1" applyBorder="1" applyAlignment="1" applyProtection="1">
      <alignment vertical="center"/>
      <protection hidden="1"/>
    </xf>
    <xf numFmtId="164" fontId="15" fillId="5" borderId="7" xfId="0" applyFont="1" applyBorder="1" applyAlignment="1" applyProtection="1">
      <alignment horizontal="center" vertical="center"/>
      <protection hidden="1"/>
    </xf>
    <xf numFmtId="164" fontId="15" fillId="5" borderId="7" xfId="0" applyFont="1" applyBorder="1" applyAlignment="1" applyProtection="1">
      <alignment horizontal="right" vertical="center"/>
      <protection hidden="1"/>
    </xf>
    <xf numFmtId="164" fontId="15" fillId="5" borderId="8" xfId="0" applyFont="1" applyBorder="1" applyAlignment="1" applyProtection="1">
      <alignment horizontal="center" vertical="center"/>
      <protection hidden="1"/>
    </xf>
    <xf numFmtId="164" fontId="15" fillId="5" borderId="0" xfId="0" applyFont="1" applyAlignment="1" applyProtection="1">
      <alignment horizontal="center" vertical="center"/>
      <protection hidden="1"/>
    </xf>
    <xf numFmtId="164" fontId="16" fillId="0" borderId="15" xfId="0" applyFont="1" applyBorder="1" applyAlignment="1" applyProtection="1">
      <alignment horizontal="center" vertical="center" wrapText="1"/>
      <protection hidden="1"/>
    </xf>
    <xf numFmtId="164" fontId="16" fillId="0" borderId="16" xfId="0" applyFont="1" applyBorder="1" applyAlignment="1" applyProtection="1">
      <alignment horizontal="center" vertical="center" wrapText="1"/>
      <protection hidden="1"/>
    </xf>
    <xf numFmtId="164" fontId="16" fillId="0" borderId="17" xfId="0" applyFont="1" applyBorder="1" applyAlignment="1" applyProtection="1">
      <alignment horizontal="center" vertical="center" wrapText="1"/>
      <protection hidden="1"/>
    </xf>
    <xf numFmtId="164" fontId="0" fillId="0" borderId="11" xfId="0" applyFont="1" applyBorder="1" applyAlignment="1" applyProtection="1">
      <alignment vertical="center"/>
      <protection hidden="1"/>
    </xf>
    <xf numFmtId="164" fontId="0" fillId="0" borderId="12" xfId="0" applyFont="1" applyBorder="1" applyAlignment="1" applyProtection="1">
      <alignment vertical="center"/>
      <protection hidden="1"/>
    </xf>
    <xf numFmtId="164" fontId="0" fillId="0" borderId="13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3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6" fontId="17" fillId="0" borderId="0" xfId="0" applyFont="1" applyBorder="1" applyAlignment="1" applyProtection="1">
      <alignment horizontal="right" vertical="center"/>
      <protection hidden="1"/>
    </xf>
    <xf numFmtId="166" fontId="17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6" fontId="14" fillId="0" borderId="18" xfId="0" applyFont="1" applyBorder="1" applyAlignment="1" applyProtection="1">
      <alignment vertical="center"/>
      <protection hidden="1"/>
    </xf>
    <xf numFmtId="166" fontId="14" fillId="0" borderId="0" xfId="0" applyFont="1" applyBorder="1" applyAlignment="1" applyProtection="1">
      <alignment vertical="center"/>
      <protection hidden="1"/>
    </xf>
    <xf numFmtId="170" fontId="14" fillId="0" borderId="0" xfId="0" applyFont="1" applyBorder="1" applyAlignment="1" applyProtection="1">
      <alignment vertical="center"/>
      <protection hidden="1"/>
    </xf>
    <xf numFmtId="166" fontId="14" fillId="0" borderId="14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horizontal="left" vertical="center"/>
      <protection hidden="1"/>
    </xf>
    <xf numFmtId="164" fontId="18" fillId="0" borderId="0" xfId="0" applyFont="1" applyAlignment="1" applyProtection="1">
      <alignment horizontal="left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21" fillId="0" borderId="3" xfId="0" applyFont="1" applyBorder="1" applyAlignment="1" applyProtection="1">
      <alignment vertical="center"/>
      <protection hidden="1"/>
    </xf>
    <xf numFmtId="164" fontId="22" fillId="0" borderId="0" xfId="0" applyFont="1" applyAlignment="1" applyProtection="1">
      <alignment vertical="center"/>
      <protection hidden="1"/>
    </xf>
    <xf numFmtId="164" fontId="22" fillId="0" borderId="0" xfId="0" applyFont="1" applyBorder="1" applyAlignment="1" applyProtection="1">
      <alignment horizontal="left" vertical="center" wrapText="1"/>
      <protection hidden="1"/>
    </xf>
    <xf numFmtId="164" fontId="23" fillId="0" borderId="0" xfId="0" applyFont="1" applyAlignment="1" applyProtection="1">
      <alignment vertical="center"/>
      <protection hidden="1"/>
    </xf>
    <xf numFmtId="166" fontId="23" fillId="0" borderId="0" xfId="0" applyFont="1" applyBorder="1" applyAlignment="1" applyProtection="1">
      <alignment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6" fontId="24" fillId="0" borderId="18" xfId="0" applyFont="1" applyBorder="1" applyAlignment="1" applyProtection="1">
      <alignment vertical="center"/>
      <protection hidden="1"/>
    </xf>
    <xf numFmtId="166" fontId="24" fillId="0" borderId="0" xfId="0" applyFont="1" applyBorder="1" applyAlignment="1" applyProtection="1">
      <alignment vertical="center"/>
      <protection hidden="1"/>
    </xf>
    <xf numFmtId="170" fontId="24" fillId="0" borderId="0" xfId="0" applyFont="1" applyBorder="1" applyAlignment="1" applyProtection="1">
      <alignment vertical="center"/>
      <protection hidden="1"/>
    </xf>
    <xf numFmtId="166" fontId="24" fillId="0" borderId="14" xfId="0" applyFont="1" applyBorder="1" applyAlignment="1" applyProtection="1">
      <alignment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left" vertical="center"/>
      <protection hidden="1"/>
    </xf>
    <xf numFmtId="166" fontId="24" fillId="0" borderId="19" xfId="0" applyFont="1" applyBorder="1" applyAlignment="1" applyProtection="1">
      <alignment vertical="center"/>
      <protection hidden="1"/>
    </xf>
    <xf numFmtId="166" fontId="24" fillId="0" borderId="20" xfId="0" applyFont="1" applyBorder="1" applyAlignment="1" applyProtection="1">
      <alignment vertical="center"/>
      <protection hidden="1"/>
    </xf>
    <xf numFmtId="170" fontId="24" fillId="0" borderId="20" xfId="0" applyFont="1" applyBorder="1" applyAlignment="1" applyProtection="1">
      <alignment vertical="center"/>
      <protection hidden="1"/>
    </xf>
    <xf numFmtId="166" fontId="24" fillId="0" borderId="21" xfId="0" applyFont="1" applyBorder="1" applyAlignment="1" applyProtection="1">
      <alignment vertical="center"/>
      <protection hidden="1"/>
    </xf>
    <xf numFmtId="164" fontId="25" fillId="0" borderId="0" xfId="0" applyFont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horizontal="left" vertical="center" wrapText="1"/>
      <protection hidden="1"/>
    </xf>
    <xf numFmtId="164" fontId="9" fillId="0" borderId="0" xfId="0" applyFont="1" applyBorder="1" applyAlignment="1" applyProtection="1">
      <alignment horizontal="left" vertical="center" wrapText="1"/>
      <protection hidden="1"/>
    </xf>
    <xf numFmtId="169" fontId="7" fillId="0" borderId="0" xfId="0" applyFont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vertical="center" wrapText="1"/>
      <protection hidden="1"/>
    </xf>
    <xf numFmtId="164" fontId="0" fillId="0" borderId="3" xfId="0" applyFont="1" applyBorder="1" applyAlignment="1" applyProtection="1">
      <alignment vertical="center" wrapText="1"/>
      <protection hidden="1"/>
    </xf>
    <xf numFmtId="164" fontId="0" fillId="0" borderId="3" xfId="0" applyBorder="1" applyAlignment="1" applyProtection="1">
      <alignment vertical="center" wrapText="1"/>
      <protection hidden="1"/>
    </xf>
    <xf numFmtId="164" fontId="0" fillId="0" borderId="0" xfId="0" applyAlignment="1" applyProtection="1">
      <alignment vertical="center" wrapText="1"/>
      <protection hidden="1"/>
    </xf>
    <xf numFmtId="164" fontId="10" fillId="0" borderId="0" xfId="0" applyFont="1" applyAlignment="1" applyProtection="1">
      <alignment horizontal="left" vertical="center"/>
      <protection hidden="1"/>
    </xf>
    <xf numFmtId="166" fontId="17" fillId="0" borderId="0" xfId="0" applyFont="1" applyAlignment="1" applyProtection="1">
      <alignment vertical="center"/>
      <protection hidden="1"/>
    </xf>
    <xf numFmtId="164" fontId="6" fillId="0" borderId="0" xfId="0" applyFont="1" applyAlignment="1" applyProtection="1">
      <alignment horizontal="right" vertical="center"/>
      <protection hidden="1"/>
    </xf>
    <xf numFmtId="164" fontId="26" fillId="0" borderId="0" xfId="0" applyFont="1" applyAlignment="1" applyProtection="1">
      <alignment horizontal="left" vertical="center"/>
      <protection hidden="1"/>
    </xf>
    <xf numFmtId="166" fontId="6" fillId="0" borderId="0" xfId="0" applyFont="1" applyAlignment="1" applyProtection="1">
      <alignment vertical="center"/>
      <protection hidden="1"/>
    </xf>
    <xf numFmtId="167" fontId="6" fillId="0" borderId="0" xfId="0" applyFont="1" applyAlignment="1" applyProtection="1">
      <alignment horizontal="right" vertical="center"/>
      <protection hidden="1"/>
    </xf>
    <xf numFmtId="164" fontId="0" fillId="5" borderId="0" xfId="0" applyFont="1" applyAlignment="1" applyProtection="1">
      <alignment vertical="center"/>
      <protection hidden="1"/>
    </xf>
    <xf numFmtId="164" fontId="12" fillId="5" borderId="6" xfId="0" applyFont="1" applyBorder="1" applyAlignment="1" applyProtection="1">
      <alignment horizontal="left" vertical="center"/>
      <protection hidden="1"/>
    </xf>
    <xf numFmtId="164" fontId="12" fillId="5" borderId="7" xfId="0" applyFont="1" applyBorder="1" applyAlignment="1" applyProtection="1">
      <alignment horizontal="right" vertical="center"/>
      <protection hidden="1"/>
    </xf>
    <xf numFmtId="164" fontId="12" fillId="5" borderId="7" xfId="0" applyFont="1" applyBorder="1" applyAlignment="1" applyProtection="1">
      <alignment horizontal="center" vertical="center"/>
      <protection hidden="1"/>
    </xf>
    <xf numFmtId="166" fontId="12" fillId="5" borderId="7" xfId="0" applyFont="1" applyBorder="1" applyAlignment="1" applyProtection="1">
      <alignment vertical="center"/>
      <protection hidden="1"/>
    </xf>
    <xf numFmtId="164" fontId="0" fillId="5" borderId="8" xfId="0" applyFont="1" applyBorder="1" applyAlignment="1" applyProtection="1">
      <alignment vertical="center"/>
      <protection hidden="1"/>
    </xf>
    <xf numFmtId="164" fontId="6" fillId="0" borderId="5" xfId="0" applyFont="1" applyBorder="1" applyAlignment="1" applyProtection="1">
      <alignment horizontal="center" vertical="center"/>
      <protection hidden="1"/>
    </xf>
    <xf numFmtId="164" fontId="6" fillId="0" borderId="5" xfId="0" applyFont="1" applyBorder="1" applyAlignment="1" applyProtection="1">
      <alignment horizontal="right" vertical="center"/>
      <protection hidden="1"/>
    </xf>
    <xf numFmtId="164" fontId="7" fillId="0" borderId="0" xfId="0" applyFont="1" applyAlignment="1" applyProtection="1">
      <alignment horizontal="left" vertical="center" wrapText="1"/>
      <protection hidden="1"/>
    </xf>
    <xf numFmtId="164" fontId="15" fillId="5" borderId="0" xfId="0" applyFont="1" applyAlignment="1" applyProtection="1">
      <alignment horizontal="left" vertical="center"/>
      <protection hidden="1"/>
    </xf>
    <xf numFmtId="164" fontId="15" fillId="5" borderId="0" xfId="0" applyFont="1" applyAlignment="1" applyProtection="1">
      <alignment horizontal="right" vertical="center"/>
      <protection hidden="1"/>
    </xf>
    <xf numFmtId="164" fontId="27" fillId="0" borderId="0" xfId="0" applyFont="1" applyAlignment="1" applyProtection="1">
      <alignment horizontal="left"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4" fontId="28" fillId="0" borderId="3" xfId="0" applyFont="1" applyBorder="1" applyAlignment="1" applyProtection="1">
      <alignment vertical="center"/>
      <protection hidden="1"/>
    </xf>
    <xf numFmtId="164" fontId="28" fillId="0" borderId="20" xfId="0" applyFont="1" applyBorder="1" applyAlignment="1" applyProtection="1">
      <alignment horizontal="left" vertical="center"/>
      <protection hidden="1"/>
    </xf>
    <xf numFmtId="164" fontId="28" fillId="0" borderId="20" xfId="0" applyFont="1" applyBorder="1" applyAlignment="1" applyProtection="1">
      <alignment vertical="center"/>
      <protection hidden="1"/>
    </xf>
    <xf numFmtId="166" fontId="28" fillId="0" borderId="20" xfId="0" applyFont="1" applyBorder="1" applyAlignment="1" applyProtection="1">
      <alignment vertical="center"/>
      <protection hidden="1"/>
    </xf>
    <xf numFmtId="164" fontId="29" fillId="0" borderId="0" xfId="0" applyFont="1" applyAlignment="1" applyProtection="1">
      <alignment vertical="center"/>
      <protection hidden="1"/>
    </xf>
    <xf numFmtId="164" fontId="29" fillId="0" borderId="3" xfId="0" applyFont="1" applyBorder="1" applyAlignment="1" applyProtection="1">
      <alignment vertical="center"/>
      <protection hidden="1"/>
    </xf>
    <xf numFmtId="164" fontId="29" fillId="0" borderId="20" xfId="0" applyFont="1" applyBorder="1" applyAlignment="1" applyProtection="1">
      <alignment horizontal="left" vertical="center"/>
      <protection hidden="1"/>
    </xf>
    <xf numFmtId="164" fontId="29" fillId="0" borderId="20" xfId="0" applyFont="1" applyBorder="1" applyAlignment="1" applyProtection="1">
      <alignment vertical="center"/>
      <protection hidden="1"/>
    </xf>
    <xf numFmtId="166" fontId="29" fillId="0" borderId="2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3" xfId="0" applyFont="1" applyBorder="1" applyAlignment="1" applyProtection="1">
      <alignment horizontal="center" vertical="center" wrapText="1"/>
      <protection hidden="1"/>
    </xf>
    <xf numFmtId="164" fontId="15" fillId="5" borderId="15" xfId="0" applyFont="1" applyBorder="1" applyAlignment="1" applyProtection="1">
      <alignment horizontal="center" vertical="center" wrapText="1"/>
      <protection hidden="1"/>
    </xf>
    <xf numFmtId="164" fontId="15" fillId="5" borderId="16" xfId="0" applyFont="1" applyBorder="1" applyAlignment="1" applyProtection="1">
      <alignment horizontal="center" vertical="center" wrapText="1"/>
      <protection hidden="1"/>
    </xf>
    <xf numFmtId="164" fontId="15" fillId="5" borderId="17" xfId="0" applyFont="1" applyBorder="1" applyAlignment="1" applyProtection="1">
      <alignment horizontal="center" vertical="center" wrapText="1"/>
      <protection hidden="1"/>
    </xf>
    <xf numFmtId="164" fontId="15" fillId="5" borderId="0" xfId="0" applyFont="1" applyAlignment="1" applyProtection="1">
      <alignment horizontal="center" vertical="center" wrapText="1"/>
      <protection hidden="1"/>
    </xf>
    <xf numFmtId="164" fontId="0" fillId="0" borderId="3" xfId="0" applyBorder="1" applyAlignment="1" applyProtection="1">
      <alignment horizontal="center" vertical="center" wrapText="1"/>
      <protection hidden="1"/>
    </xf>
    <xf numFmtId="164" fontId="0" fillId="0" borderId="0" xfId="0" applyAlignment="1" applyProtection="1">
      <alignment horizontal="center" vertical="center" wrapText="1"/>
      <protection hidden="1"/>
    </xf>
    <xf numFmtId="166" fontId="17" fillId="0" borderId="0" xfId="0" applyFont="1" applyAlignment="1" applyProtection="1">
      <alignment/>
      <protection hidden="1"/>
    </xf>
    <xf numFmtId="170" fontId="30" fillId="0" borderId="12" xfId="0" applyFont="1" applyBorder="1" applyAlignment="1" applyProtection="1">
      <alignment/>
      <protection hidden="1"/>
    </xf>
    <xf numFmtId="170" fontId="30" fillId="0" borderId="13" xfId="0" applyFont="1" applyBorder="1" applyAlignment="1" applyProtection="1">
      <alignment/>
      <protection hidden="1"/>
    </xf>
    <xf numFmtId="166" fontId="31" fillId="0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/>
      <protection hidden="1"/>
    </xf>
    <xf numFmtId="164" fontId="32" fillId="0" borderId="3" xfId="0" applyFont="1" applyBorder="1" applyAlignment="1" applyProtection="1">
      <alignment/>
      <protection hidden="1"/>
    </xf>
    <xf numFmtId="164" fontId="32" fillId="0" borderId="0" xfId="0" applyFont="1" applyAlignment="1" applyProtection="1">
      <alignment horizontal="left"/>
      <protection hidden="1"/>
    </xf>
    <xf numFmtId="164" fontId="28" fillId="0" borderId="0" xfId="0" applyFont="1" applyAlignment="1" applyProtection="1">
      <alignment horizontal="left"/>
      <protection hidden="1"/>
    </xf>
    <xf numFmtId="164" fontId="32" fillId="0" borderId="0" xfId="0" applyFont="1" applyAlignment="1" applyProtection="1">
      <alignment/>
      <protection hidden="1"/>
    </xf>
    <xf numFmtId="166" fontId="28" fillId="0" borderId="0" xfId="0" applyFont="1" applyAlignment="1" applyProtection="1">
      <alignment/>
      <protection hidden="1"/>
    </xf>
    <xf numFmtId="164" fontId="32" fillId="0" borderId="18" xfId="0" applyFont="1" applyBorder="1" applyAlignment="1" applyProtection="1">
      <alignment/>
      <protection hidden="1"/>
    </xf>
    <xf numFmtId="164" fontId="32" fillId="0" borderId="0" xfId="0" applyFont="1" applyBorder="1" applyAlignment="1" applyProtection="1">
      <alignment/>
      <protection hidden="1"/>
    </xf>
    <xf numFmtId="170" fontId="32" fillId="0" borderId="0" xfId="0" applyFont="1" applyBorder="1" applyAlignment="1" applyProtection="1">
      <alignment/>
      <protection hidden="1"/>
    </xf>
    <xf numFmtId="170" fontId="32" fillId="0" borderId="14" xfId="0" applyFont="1" applyBorder="1" applyAlignment="1" applyProtection="1">
      <alignment/>
      <protection hidden="1"/>
    </xf>
    <xf numFmtId="164" fontId="32" fillId="0" borderId="0" xfId="0" applyFont="1" applyAlignment="1" applyProtection="1">
      <alignment horizontal="center"/>
      <protection hidden="1"/>
    </xf>
    <xf numFmtId="166" fontId="32" fillId="0" borderId="0" xfId="0" applyFont="1" applyAlignment="1" applyProtection="1">
      <alignment vertical="center"/>
      <protection hidden="1"/>
    </xf>
    <xf numFmtId="164" fontId="29" fillId="0" borderId="0" xfId="0" applyFont="1" applyAlignment="1" applyProtection="1">
      <alignment horizontal="left"/>
      <protection hidden="1"/>
    </xf>
    <xf numFmtId="166" fontId="29" fillId="0" borderId="0" xfId="0" applyFont="1" applyAlignment="1" applyProtection="1">
      <alignment/>
      <protection hidden="1"/>
    </xf>
    <xf numFmtId="164" fontId="0" fillId="0" borderId="3" xfId="0" applyFont="1" applyBorder="1" applyAlignment="1" applyProtection="1">
      <alignment vertical="center"/>
      <protection hidden="1"/>
    </xf>
    <xf numFmtId="164" fontId="15" fillId="0" borderId="22" xfId="0" applyFont="1" applyBorder="1" applyAlignment="1" applyProtection="1">
      <alignment horizontal="center" vertical="center"/>
      <protection hidden="1"/>
    </xf>
    <xf numFmtId="165" fontId="15" fillId="0" borderId="22" xfId="0" applyFont="1" applyBorder="1" applyAlignment="1" applyProtection="1">
      <alignment horizontal="left" vertical="center" wrapText="1"/>
      <protection hidden="1"/>
    </xf>
    <xf numFmtId="164" fontId="15" fillId="0" borderId="22" xfId="0" applyFont="1" applyBorder="1" applyAlignment="1" applyProtection="1">
      <alignment horizontal="left" vertical="center" wrapText="1"/>
      <protection hidden="1"/>
    </xf>
    <xf numFmtId="164" fontId="15" fillId="0" borderId="22" xfId="0" applyFont="1" applyBorder="1" applyAlignment="1" applyProtection="1">
      <alignment horizontal="center" vertical="center" wrapText="1"/>
      <protection hidden="1"/>
    </xf>
    <xf numFmtId="171" fontId="15" fillId="0" borderId="22" xfId="0" applyFont="1" applyBorder="1" applyAlignment="1" applyProtection="1">
      <alignment vertical="center"/>
      <protection hidden="1"/>
    </xf>
    <xf numFmtId="166" fontId="15" fillId="3" borderId="22" xfId="0" applyFont="1" applyBorder="1" applyAlignment="1" applyProtection="1">
      <alignment vertical="center"/>
      <protection hidden="1"/>
    </xf>
    <xf numFmtId="166" fontId="15" fillId="0" borderId="22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16" fillId="3" borderId="18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70" fontId="16" fillId="0" borderId="0" xfId="0" applyFont="1" applyBorder="1" applyAlignment="1" applyProtection="1">
      <alignment vertical="center"/>
      <protection hidden="1"/>
    </xf>
    <xf numFmtId="170" fontId="16" fillId="0" borderId="14" xfId="0" applyFont="1" applyBorder="1" applyAlignment="1" applyProtection="1">
      <alignment vertical="center"/>
      <protection hidden="1"/>
    </xf>
    <xf numFmtId="164" fontId="15" fillId="0" borderId="0" xfId="0" applyFont="1" applyAlignment="1" applyProtection="1">
      <alignment horizontal="left" vertical="center"/>
      <protection hidden="1"/>
    </xf>
    <xf numFmtId="166" fontId="0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horizontal="left" vertical="center"/>
      <protection hidden="1"/>
    </xf>
    <xf numFmtId="164" fontId="34" fillId="0" borderId="0" xfId="0" applyFont="1" applyAlignment="1" applyProtection="1">
      <alignment horizontal="left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18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35" fillId="0" borderId="0" xfId="0" applyFont="1" applyAlignment="1" applyProtection="1">
      <alignment vertical="center"/>
      <protection hidden="1"/>
    </xf>
    <xf numFmtId="164" fontId="35" fillId="0" borderId="3" xfId="0" applyFont="1" applyBorder="1" applyAlignment="1" applyProtection="1">
      <alignment vertical="center"/>
      <protection hidden="1"/>
    </xf>
    <xf numFmtId="164" fontId="35" fillId="0" borderId="0" xfId="0" applyFont="1" applyAlignment="1" applyProtection="1">
      <alignment horizontal="left" vertical="center"/>
      <protection hidden="1"/>
    </xf>
    <xf numFmtId="164" fontId="35" fillId="0" borderId="0" xfId="0" applyFont="1" applyAlignment="1" applyProtection="1">
      <alignment horizontal="left" vertical="center" wrapText="1"/>
      <protection hidden="1"/>
    </xf>
    <xf numFmtId="171" fontId="35" fillId="0" borderId="0" xfId="0" applyFont="1" applyAlignment="1" applyProtection="1">
      <alignment vertical="center"/>
      <protection hidden="1"/>
    </xf>
    <xf numFmtId="164" fontId="35" fillId="0" borderId="0" xfId="0" applyFont="1" applyAlignment="1" applyProtection="1">
      <alignment vertical="center"/>
      <protection hidden="1"/>
    </xf>
    <xf numFmtId="164" fontId="35" fillId="0" borderId="18" xfId="0" applyFont="1" applyBorder="1" applyAlignment="1" applyProtection="1">
      <alignment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35" fillId="0" borderId="14" xfId="0" applyFont="1" applyBorder="1" applyAlignment="1" applyProtection="1">
      <alignment vertical="center"/>
      <protection hidden="1"/>
    </xf>
    <xf numFmtId="164" fontId="15" fillId="6" borderId="22" xfId="0" applyFont="1" applyBorder="1" applyAlignment="1" applyProtection="1">
      <alignment horizontal="center" vertical="center"/>
      <protection hidden="1"/>
    </xf>
    <xf numFmtId="165" fontId="15" fillId="6" borderId="22" xfId="0" applyFont="1" applyBorder="1" applyAlignment="1" applyProtection="1">
      <alignment horizontal="left" vertical="center" wrapText="1"/>
      <protection hidden="1"/>
    </xf>
    <xf numFmtId="164" fontId="15" fillId="6" borderId="22" xfId="0" applyFont="1" applyBorder="1" applyAlignment="1" applyProtection="1">
      <alignment horizontal="left" vertical="center" wrapText="1"/>
      <protection hidden="1"/>
    </xf>
    <xf numFmtId="164" fontId="36" fillId="0" borderId="0" xfId="0" applyFont="1" applyAlignment="1" applyProtection="1">
      <alignment vertical="center"/>
      <protection hidden="1"/>
    </xf>
    <xf numFmtId="164" fontId="37" fillId="0" borderId="0" xfId="0" applyFont="1" applyAlignment="1" applyProtection="1">
      <alignment vertical="center"/>
      <protection hidden="1"/>
    </xf>
    <xf numFmtId="164" fontId="37" fillId="0" borderId="3" xfId="0" applyFont="1" applyBorder="1" applyAlignment="1" applyProtection="1">
      <alignment vertical="center"/>
      <protection hidden="1"/>
    </xf>
    <xf numFmtId="164" fontId="37" fillId="0" borderId="0" xfId="0" applyFont="1" applyAlignment="1" applyProtection="1">
      <alignment horizontal="left" vertical="center"/>
      <protection hidden="1"/>
    </xf>
    <xf numFmtId="164" fontId="37" fillId="0" borderId="0" xfId="0" applyFont="1" applyAlignment="1" applyProtection="1">
      <alignment horizontal="left" vertical="center" wrapText="1"/>
      <protection hidden="1"/>
    </xf>
    <xf numFmtId="171" fontId="37" fillId="0" borderId="0" xfId="0" applyFont="1" applyAlignment="1" applyProtection="1">
      <alignment vertical="center"/>
      <protection hidden="1"/>
    </xf>
    <xf numFmtId="164" fontId="37" fillId="0" borderId="0" xfId="0" applyFont="1" applyAlignment="1" applyProtection="1">
      <alignment vertical="center"/>
      <protection hidden="1"/>
    </xf>
    <xf numFmtId="164" fontId="37" fillId="0" borderId="18" xfId="0" applyFont="1" applyBorder="1" applyAlignment="1" applyProtection="1">
      <alignment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0" borderId="14" xfId="0" applyFont="1" applyBorder="1" applyAlignment="1" applyProtection="1">
      <alignment vertical="center"/>
      <protection hidden="1"/>
    </xf>
    <xf numFmtId="164" fontId="38" fillId="0" borderId="22" xfId="0" applyFont="1" applyBorder="1" applyAlignment="1" applyProtection="1">
      <alignment horizontal="center" vertical="center"/>
      <protection hidden="1"/>
    </xf>
    <xf numFmtId="165" fontId="38" fillId="0" borderId="22" xfId="0" applyFont="1" applyBorder="1" applyAlignment="1" applyProtection="1">
      <alignment horizontal="left" vertical="center" wrapText="1"/>
      <protection hidden="1"/>
    </xf>
    <xf numFmtId="164" fontId="38" fillId="0" borderId="22" xfId="0" applyFont="1" applyBorder="1" applyAlignment="1" applyProtection="1">
      <alignment horizontal="left" vertical="center" wrapText="1"/>
      <protection hidden="1"/>
    </xf>
    <xf numFmtId="164" fontId="38" fillId="0" borderId="22" xfId="0" applyFont="1" applyBorder="1" applyAlignment="1" applyProtection="1">
      <alignment horizontal="center" vertical="center" wrapText="1"/>
      <protection hidden="1"/>
    </xf>
    <xf numFmtId="171" fontId="38" fillId="0" borderId="22" xfId="0" applyFont="1" applyBorder="1" applyAlignment="1" applyProtection="1">
      <alignment vertical="center"/>
      <protection hidden="1"/>
    </xf>
    <xf numFmtId="166" fontId="38" fillId="3" borderId="22" xfId="0" applyFont="1" applyBorder="1" applyAlignment="1" applyProtection="1">
      <alignment vertical="center"/>
      <protection hidden="1"/>
    </xf>
    <xf numFmtId="166" fontId="38" fillId="0" borderId="22" xfId="0" applyFont="1" applyBorder="1" applyAlignment="1" applyProtection="1">
      <alignment vertical="center"/>
      <protection hidden="1"/>
    </xf>
    <xf numFmtId="164" fontId="39" fillId="0" borderId="22" xfId="0" applyFont="1" applyBorder="1" applyAlignment="1" applyProtection="1">
      <alignment vertical="center"/>
      <protection hidden="1"/>
    </xf>
    <xf numFmtId="164" fontId="39" fillId="0" borderId="3" xfId="0" applyFont="1" applyBorder="1" applyAlignment="1" applyProtection="1">
      <alignment vertical="center"/>
      <protection hidden="1"/>
    </xf>
    <xf numFmtId="164" fontId="38" fillId="3" borderId="18" xfId="0" applyFont="1" applyBorder="1" applyAlignment="1" applyProtection="1">
      <alignment horizontal="left" vertical="center"/>
      <protection hidden="1"/>
    </xf>
    <xf numFmtId="164" fontId="38" fillId="0" borderId="0" xfId="0" applyFont="1" applyBorder="1" applyAlignment="1" applyProtection="1">
      <alignment horizontal="center" vertical="center"/>
      <protection hidden="1"/>
    </xf>
    <xf numFmtId="164" fontId="38" fillId="6" borderId="22" xfId="0" applyFont="1" applyBorder="1" applyAlignment="1" applyProtection="1">
      <alignment horizontal="center" vertical="center"/>
      <protection hidden="1"/>
    </xf>
    <xf numFmtId="165" fontId="38" fillId="6" borderId="22" xfId="0" applyFont="1" applyBorder="1" applyAlignment="1" applyProtection="1">
      <alignment horizontal="left" vertical="center" wrapText="1"/>
      <protection hidden="1"/>
    </xf>
    <xf numFmtId="164" fontId="38" fillId="6" borderId="22" xfId="0" applyFont="1" applyBorder="1" applyAlignment="1" applyProtection="1">
      <alignment horizontal="left" vertical="center" wrapText="1"/>
      <protection hidden="1"/>
    </xf>
    <xf numFmtId="164" fontId="0" fillId="0" borderId="19" xfId="0" applyFont="1" applyBorder="1" applyAlignment="1" applyProtection="1">
      <alignment vertical="center"/>
      <protection hidden="1"/>
    </xf>
    <xf numFmtId="164" fontId="0" fillId="0" borderId="20" xfId="0" applyBorder="1" applyAlignment="1" applyProtection="1">
      <alignment vertical="center"/>
      <protection hidden="1"/>
    </xf>
    <xf numFmtId="164" fontId="0" fillId="0" borderId="20" xfId="0" applyFont="1" applyBorder="1" applyAlignment="1" applyProtection="1">
      <alignment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37" fillId="6" borderId="0" xfId="0" applyFont="1" applyAlignment="1" applyProtection="1">
      <alignment horizontal="left" vertical="center" wrapText="1"/>
      <protection hidden="1"/>
    </xf>
    <xf numFmtId="164" fontId="40" fillId="0" borderId="0" xfId="0" applyFont="1" applyAlignment="1" applyProtection="1">
      <alignment vertical="center"/>
      <protection hidden="1"/>
    </xf>
    <xf numFmtId="164" fontId="40" fillId="0" borderId="3" xfId="0" applyFont="1" applyBorder="1" applyAlignment="1" applyProtection="1">
      <alignment vertical="center"/>
      <protection hidden="1"/>
    </xf>
    <xf numFmtId="164" fontId="40" fillId="0" borderId="0" xfId="0" applyFont="1" applyAlignment="1" applyProtection="1">
      <alignment horizontal="left" vertical="center"/>
      <protection hidden="1"/>
    </xf>
    <xf numFmtId="164" fontId="40" fillId="0" borderId="0" xfId="0" applyFont="1" applyAlignment="1" applyProtection="1">
      <alignment horizontal="left" vertical="center" wrapText="1"/>
      <protection hidden="1"/>
    </xf>
    <xf numFmtId="164" fontId="40" fillId="0" borderId="0" xfId="0" applyFont="1" applyAlignment="1" applyProtection="1">
      <alignment vertical="center"/>
      <protection hidden="1"/>
    </xf>
    <xf numFmtId="164" fontId="40" fillId="0" borderId="18" xfId="0" applyFont="1" applyBorder="1" applyAlignment="1" applyProtection="1">
      <alignment vertical="center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40" fillId="0" borderId="14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horizontal="left" vertical="center" wrapText="1"/>
      <protection hidden="1"/>
    </xf>
    <xf numFmtId="164" fontId="41" fillId="0" borderId="15" xfId="0" applyFont="1" applyBorder="1" applyAlignment="1" applyProtection="1">
      <alignment horizontal="left" vertical="center" wrapText="1"/>
      <protection hidden="1"/>
    </xf>
    <xf numFmtId="164" fontId="41" fillId="0" borderId="22" xfId="0" applyFont="1" applyBorder="1" applyAlignment="1" applyProtection="1">
      <alignment horizontal="left" vertical="center" wrapText="1"/>
      <protection hidden="1"/>
    </xf>
    <xf numFmtId="164" fontId="41" fillId="0" borderId="22" xfId="0" applyFont="1" applyBorder="1" applyAlignment="1" applyProtection="1">
      <alignment horizontal="left" vertical="center"/>
      <protection hidden="1"/>
    </xf>
    <xf numFmtId="171" fontId="41" fillId="0" borderId="17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horizontal="left" vertical="center" wrapText="1"/>
      <protection hidden="1"/>
    </xf>
    <xf numFmtId="171" fontId="0" fillId="0" borderId="0" xfId="0" applyFont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*unknown*" xfId="34"/>
  </cellStyles>
  <dxfs count="10">
    <dxf>
      <fill>
        <patternFill patternType="solid">
          <fgColor rgb="FFD2D2D2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bgColor rgb="FF000000"/>
        </patternFill>
      </fill>
    </dxf>
    <dxf>
      <fill>
        <patternFill patternType="solid">
          <fgColor rgb="FF0000FF"/>
          <bgColor rgb="FF000000"/>
        </patternFill>
      </fill>
    </dxf>
    <dxf>
      <fill>
        <patternFill patternType="solid">
          <fgColor rgb="FF003366"/>
          <bgColor rgb="FF000000"/>
        </patternFill>
      </fill>
    </dxf>
    <dxf>
      <fill>
        <patternFill patternType="solid">
          <fgColor rgb="FF960000"/>
          <bgColor rgb="FF000000"/>
        </patternFill>
      </fill>
    </dxf>
    <dxf>
      <fill>
        <patternFill patternType="solid">
          <fgColor rgb="FF969696"/>
          <bgColor rgb="FF000000"/>
        </patternFill>
      </fill>
    </dxf>
    <dxf>
      <fill>
        <patternFill patternType="solid">
          <fgColor rgb="FF50505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800080"/>
          <bgColor rgb="FF000000"/>
        </patternFill>
      </fill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FFF99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5050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46464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0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7622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7622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7622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7622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4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mpd="sng" algn="ctr">
          <a:prstDash val="solid"/>
        </a:ln>
        <a:ln w="25400" cmpd="sng" algn="ctr">
          <a:prstDash val="solid"/>
        </a:ln>
        <a:ln w="38100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>
    <pageSetUpPr fitToPage="1"/>
  </sheetPr>
  <dimension ref="A1:CM99"/>
  <sheetViews>
    <sheetView showGridLines="0" tabSelected="1" workbookViewId="0" topLeftCell="A1">
      <selection activeCell="A1" sqref="A1"/>
    </sheetView>
  </sheetViews>
  <sheetFormatPr defaultColWidth="8.5742187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2" t="s">
        <v>0</v>
      </c>
      <c r="AZ1" s="2"/>
      <c r="BA1" s="2" t="s">
        <v>1</v>
      </c>
      <c r="BB1" s="2"/>
      <c r="BT1" s="2" t="s">
        <v>2</v>
      </c>
      <c r="BU1" s="2" t="s">
        <v>2</v>
      </c>
      <c r="BV1" s="2" t="s">
        <v>3</v>
      </c>
    </row>
    <row r="2" spans="44:72" ht="36.95" customHeight="1">
      <c r="AR2" s="3" t="s">
        <v>4</v>
      </c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S2" s="4" t="s">
        <v>5</v>
      </c>
      <c r="BT2" s="4" t="s">
        <v>6</v>
      </c>
    </row>
    <row r="3" spans="2:72" ht="6.9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7"/>
      <c r="BS3" s="4" t="s">
        <v>5</v>
      </c>
      <c r="BT3" s="4" t="s">
        <v>7</v>
      </c>
    </row>
    <row r="4" spans="2:71" ht="24.95" customHeight="1">
      <c r="B4" s="7"/>
      <c r="D4" s="8" t="s">
        <v>8</v>
      </c>
      <c r="AR4" s="7"/>
      <c r="AS4" s="9" t="s">
        <v>9</v>
      </c>
      <c r="BE4" s="10" t="s">
        <v>10</v>
      </c>
      <c r="BS4" s="4" t="s">
        <v>11</v>
      </c>
    </row>
    <row r="5" spans="2:71" ht="12" customHeight="1">
      <c r="B5" s="7"/>
      <c r="D5" s="11" t="s">
        <v>12</v>
      </c>
      <c r="K5" s="12" t="s">
        <v>13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R5" s="7"/>
      <c r="BE5" s="13" t="s">
        <v>14</v>
      </c>
      <c r="BS5" s="4" t="s">
        <v>5</v>
      </c>
    </row>
    <row r="6" spans="2:71" ht="36.95" customHeight="1">
      <c r="B6" s="7"/>
      <c r="D6" s="14" t="s">
        <v>15</v>
      </c>
      <c r="K6" s="15" t="s">
        <v>16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R6" s="7"/>
      <c r="BE6" s="13"/>
      <c r="BS6" s="4" t="s">
        <v>5</v>
      </c>
    </row>
    <row r="7" spans="2:71" ht="12" customHeight="1">
      <c r="B7" s="7"/>
      <c r="D7" s="16" t="s">
        <v>17</v>
      </c>
      <c r="K7" s="17"/>
      <c r="AK7" s="16" t="s">
        <v>18</v>
      </c>
      <c r="AN7" s="17"/>
      <c r="AR7" s="7"/>
      <c r="BE7" s="13"/>
      <c r="BS7" s="4" t="s">
        <v>5</v>
      </c>
    </row>
    <row r="8" spans="2:71" ht="12" customHeight="1">
      <c r="B8" s="7"/>
      <c r="D8" s="16" t="s">
        <v>19</v>
      </c>
      <c r="K8" s="17" t="s">
        <v>20</v>
      </c>
      <c r="AK8" s="16" t="s">
        <v>21</v>
      </c>
      <c r="AN8" s="18" t="s">
        <v>22</v>
      </c>
      <c r="AR8" s="7"/>
      <c r="BE8" s="13"/>
      <c r="BS8" s="4" t="s">
        <v>5</v>
      </c>
    </row>
    <row r="9" spans="2:71" ht="14.4" customHeight="1">
      <c r="B9" s="7"/>
      <c r="AR9" s="7"/>
      <c r="BE9" s="13"/>
      <c r="BS9" s="4" t="s">
        <v>5</v>
      </c>
    </row>
    <row r="10" spans="2:71" ht="12" customHeight="1">
      <c r="B10" s="7"/>
      <c r="D10" s="16" t="s">
        <v>23</v>
      </c>
      <c r="AK10" s="16" t="s">
        <v>24</v>
      </c>
      <c r="AN10" s="17"/>
      <c r="AR10" s="7"/>
      <c r="BE10" s="13"/>
      <c r="BS10" s="4" t="s">
        <v>5</v>
      </c>
    </row>
    <row r="11" spans="2:71" ht="18.5" customHeight="1">
      <c r="B11" s="7"/>
      <c r="E11" s="17" t="s">
        <v>25</v>
      </c>
      <c r="AK11" s="16" t="s">
        <v>26</v>
      </c>
      <c r="AN11" s="17"/>
      <c r="AR11" s="7"/>
      <c r="BE11" s="13"/>
      <c r="BS11" s="4" t="s">
        <v>5</v>
      </c>
    </row>
    <row r="12" spans="2:71" ht="6.95" customHeight="1">
      <c r="B12" s="7"/>
      <c r="AR12" s="7"/>
      <c r="BE12" s="13"/>
      <c r="BS12" s="4" t="s">
        <v>5</v>
      </c>
    </row>
    <row r="13" spans="2:71" ht="12" customHeight="1">
      <c r="B13" s="7"/>
      <c r="D13" s="16" t="s">
        <v>27</v>
      </c>
      <c r="AK13" s="16" t="s">
        <v>24</v>
      </c>
      <c r="AN13" s="19" t="s">
        <v>28</v>
      </c>
      <c r="AR13" s="7"/>
      <c r="BE13" s="13"/>
      <c r="BS13" s="4" t="s">
        <v>5</v>
      </c>
    </row>
    <row r="14" spans="2:71" ht="12.8">
      <c r="B14" s="7"/>
      <c r="E14" s="20" t="s">
        <v>28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16" t="s">
        <v>26</v>
      </c>
      <c r="AN14" s="19" t="s">
        <v>28</v>
      </c>
      <c r="AR14" s="7"/>
      <c r="BE14" s="13"/>
      <c r="BS14" s="4" t="s">
        <v>5</v>
      </c>
    </row>
    <row r="15" spans="2:71" ht="6.95" customHeight="1">
      <c r="B15" s="7"/>
      <c r="AR15" s="7"/>
      <c r="BE15" s="13"/>
      <c r="BS15" s="4" t="s">
        <v>2</v>
      </c>
    </row>
    <row r="16" spans="2:71" ht="12" customHeight="1">
      <c r="B16" s="7"/>
      <c r="D16" s="16" t="s">
        <v>29</v>
      </c>
      <c r="AK16" s="16" t="s">
        <v>24</v>
      </c>
      <c r="AN16" s="17"/>
      <c r="AR16" s="7"/>
      <c r="BE16" s="13"/>
      <c r="BS16" s="4" t="s">
        <v>2</v>
      </c>
    </row>
    <row r="17" spans="2:71" ht="18.5" customHeight="1">
      <c r="B17" s="7"/>
      <c r="E17" s="17" t="s">
        <v>30</v>
      </c>
      <c r="AK17" s="16" t="s">
        <v>26</v>
      </c>
      <c r="AN17" s="17"/>
      <c r="AR17" s="7"/>
      <c r="BE17" s="13"/>
      <c r="BS17" s="4" t="s">
        <v>31</v>
      </c>
    </row>
    <row r="18" spans="2:71" ht="6.95" customHeight="1">
      <c r="B18" s="7"/>
      <c r="AR18" s="7"/>
      <c r="BE18" s="13"/>
      <c r="BS18" s="4" t="s">
        <v>5</v>
      </c>
    </row>
    <row r="19" spans="2:71" ht="12" customHeight="1">
      <c r="B19" s="7"/>
      <c r="D19" s="16" t="s">
        <v>32</v>
      </c>
      <c r="AK19" s="16" t="s">
        <v>24</v>
      </c>
      <c r="AN19" s="17"/>
      <c r="AR19" s="7"/>
      <c r="BE19" s="13"/>
      <c r="BS19" s="4" t="s">
        <v>5</v>
      </c>
    </row>
    <row r="20" spans="2:71" ht="18.5" customHeight="1">
      <c r="B20" s="7"/>
      <c r="E20" s="17" t="s">
        <v>30</v>
      </c>
      <c r="AK20" s="16" t="s">
        <v>26</v>
      </c>
      <c r="AN20" s="17"/>
      <c r="AR20" s="7"/>
      <c r="BE20" s="13"/>
      <c r="BS20" s="4" t="s">
        <v>31</v>
      </c>
    </row>
    <row r="21" spans="2:57" ht="6.95" customHeight="1">
      <c r="B21" s="7"/>
      <c r="AR21" s="7"/>
      <c r="BE21" s="13"/>
    </row>
    <row r="22" spans="2:57" ht="12" customHeight="1">
      <c r="B22" s="7"/>
      <c r="D22" s="16" t="s">
        <v>33</v>
      </c>
      <c r="AR22" s="7"/>
      <c r="BE22" s="13"/>
    </row>
    <row r="23" spans="2:57" ht="16.5" customHeight="1">
      <c r="B23" s="7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R23" s="7"/>
      <c r="BE23" s="13"/>
    </row>
    <row r="24" spans="2:57" ht="6.95" customHeight="1">
      <c r="B24" s="7"/>
      <c r="AR24" s="7"/>
      <c r="BE24" s="13"/>
    </row>
    <row r="25" spans="2:57" ht="6.95" customHeight="1">
      <c r="B25" s="7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7"/>
      <c r="BE25" s="13"/>
    </row>
    <row r="26" spans="1:57" s="28" customFormat="1" ht="25.9" customHeight="1">
      <c r="A26" s="23"/>
      <c r="B26" s="24"/>
      <c r="C26" s="23"/>
      <c r="D26" s="25" t="s">
        <v>34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7">
        <f>ROUND(AG94,2)</f>
        <v>0</v>
      </c>
      <c r="AL26" s="27"/>
      <c r="AM26" s="27"/>
      <c r="AN26" s="27"/>
      <c r="AO26" s="27"/>
      <c r="AP26" s="23"/>
      <c r="AQ26" s="23"/>
      <c r="AR26" s="24"/>
      <c r="BE26" s="13"/>
    </row>
    <row r="27" spans="1:57" s="28" customFormat="1" ht="6.95" customHeight="1">
      <c r="A27" s="23"/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4"/>
      <c r="BE27" s="13"/>
    </row>
    <row r="28" spans="1:57" s="28" customFormat="1" ht="12.8">
      <c r="A28" s="23"/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29" t="s">
        <v>35</v>
      </c>
      <c r="M28" s="29"/>
      <c r="N28" s="29"/>
      <c r="O28" s="29"/>
      <c r="P28" s="29"/>
      <c r="Q28" s="23"/>
      <c r="R28" s="23"/>
      <c r="S28" s="23"/>
      <c r="T28" s="23"/>
      <c r="U28" s="23"/>
      <c r="V28" s="23"/>
      <c r="W28" s="29" t="s">
        <v>36</v>
      </c>
      <c r="X28" s="29"/>
      <c r="Y28" s="29"/>
      <c r="Z28" s="29"/>
      <c r="AA28" s="29"/>
      <c r="AB28" s="29"/>
      <c r="AC28" s="29"/>
      <c r="AD28" s="29"/>
      <c r="AE28" s="29"/>
      <c r="AF28" s="23"/>
      <c r="AG28" s="23"/>
      <c r="AH28" s="23"/>
      <c r="AI28" s="23"/>
      <c r="AJ28" s="23"/>
      <c r="AK28" s="29" t="s">
        <v>37</v>
      </c>
      <c r="AL28" s="29"/>
      <c r="AM28" s="29"/>
      <c r="AN28" s="29"/>
      <c r="AO28" s="29"/>
      <c r="AP28" s="23"/>
      <c r="AQ28" s="23"/>
      <c r="AR28" s="24"/>
      <c r="BE28" s="13"/>
    </row>
    <row r="29" spans="2:57" s="30" customFormat="1" ht="14.4" customHeight="1">
      <c r="B29" s="31"/>
      <c r="D29" s="16" t="s">
        <v>38</v>
      </c>
      <c r="F29" s="16" t="s">
        <v>39</v>
      </c>
      <c r="L29" s="32">
        <v>0.21</v>
      </c>
      <c r="M29" s="32"/>
      <c r="N29" s="32"/>
      <c r="O29" s="32"/>
      <c r="P29" s="32"/>
      <c r="W29" s="33">
        <f>ROUND(AZ94,2)</f>
        <v>0</v>
      </c>
      <c r="X29" s="33"/>
      <c r="Y29" s="33"/>
      <c r="Z29" s="33"/>
      <c r="AA29" s="33"/>
      <c r="AB29" s="33"/>
      <c r="AC29" s="33"/>
      <c r="AD29" s="33"/>
      <c r="AE29" s="33"/>
      <c r="AK29" s="33">
        <f>ROUND(AV94,2)</f>
        <v>0</v>
      </c>
      <c r="AL29" s="33"/>
      <c r="AM29" s="33"/>
      <c r="AN29" s="33"/>
      <c r="AO29" s="33"/>
      <c r="AR29" s="31"/>
      <c r="BE29" s="13"/>
    </row>
    <row r="30" spans="2:57" s="30" customFormat="1" ht="14.4" customHeight="1">
      <c r="B30" s="31"/>
      <c r="F30" s="16" t="s">
        <v>40</v>
      </c>
      <c r="L30" s="32">
        <v>0.15</v>
      </c>
      <c r="M30" s="32"/>
      <c r="N30" s="32"/>
      <c r="O30" s="32"/>
      <c r="P30" s="32"/>
      <c r="W30" s="33">
        <f>ROUND(BA94,2)</f>
        <v>0</v>
      </c>
      <c r="X30" s="33"/>
      <c r="Y30" s="33"/>
      <c r="Z30" s="33"/>
      <c r="AA30" s="33"/>
      <c r="AB30" s="33"/>
      <c r="AC30" s="33"/>
      <c r="AD30" s="33"/>
      <c r="AE30" s="33"/>
      <c r="AK30" s="33">
        <f>ROUND(AW94,2)</f>
        <v>0</v>
      </c>
      <c r="AL30" s="33"/>
      <c r="AM30" s="33"/>
      <c r="AN30" s="33"/>
      <c r="AO30" s="33"/>
      <c r="AR30" s="31"/>
      <c r="BE30" s="13"/>
    </row>
    <row r="31" spans="2:57" s="30" customFormat="1" ht="14.4" customHeight="1" hidden="1">
      <c r="B31" s="31"/>
      <c r="F31" s="16" t="s">
        <v>41</v>
      </c>
      <c r="L31" s="32">
        <v>0.21</v>
      </c>
      <c r="M31" s="32"/>
      <c r="N31" s="32"/>
      <c r="O31" s="32"/>
      <c r="P31" s="32"/>
      <c r="W31" s="33">
        <f>ROUND(BB94,2)</f>
        <v>0</v>
      </c>
      <c r="X31" s="33"/>
      <c r="Y31" s="33"/>
      <c r="Z31" s="33"/>
      <c r="AA31" s="33"/>
      <c r="AB31" s="33"/>
      <c r="AC31" s="33"/>
      <c r="AD31" s="33"/>
      <c r="AE31" s="33"/>
      <c r="AK31" s="33">
        <v>0</v>
      </c>
      <c r="AL31" s="33"/>
      <c r="AM31" s="33"/>
      <c r="AN31" s="33"/>
      <c r="AO31" s="33"/>
      <c r="AR31" s="31"/>
      <c r="BE31" s="13"/>
    </row>
    <row r="32" spans="2:57" s="30" customFormat="1" ht="14.4" customHeight="1" hidden="1">
      <c r="B32" s="31"/>
      <c r="F32" s="16" t="s">
        <v>42</v>
      </c>
      <c r="L32" s="32">
        <v>0.15</v>
      </c>
      <c r="M32" s="32"/>
      <c r="N32" s="32"/>
      <c r="O32" s="32"/>
      <c r="P32" s="32"/>
      <c r="W32" s="33">
        <f>ROUND(BC94,2)</f>
        <v>0</v>
      </c>
      <c r="X32" s="33"/>
      <c r="Y32" s="33"/>
      <c r="Z32" s="33"/>
      <c r="AA32" s="33"/>
      <c r="AB32" s="33"/>
      <c r="AC32" s="33"/>
      <c r="AD32" s="33"/>
      <c r="AE32" s="33"/>
      <c r="AK32" s="33">
        <v>0</v>
      </c>
      <c r="AL32" s="33"/>
      <c r="AM32" s="33"/>
      <c r="AN32" s="33"/>
      <c r="AO32" s="33"/>
      <c r="AR32" s="31"/>
      <c r="BE32" s="13"/>
    </row>
    <row r="33" spans="2:57" s="30" customFormat="1" ht="14.4" customHeight="1" hidden="1">
      <c r="B33" s="31"/>
      <c r="F33" s="16" t="s">
        <v>43</v>
      </c>
      <c r="L33" s="32">
        <v>0</v>
      </c>
      <c r="M33" s="32"/>
      <c r="N33" s="32"/>
      <c r="O33" s="32"/>
      <c r="P33" s="32"/>
      <c r="W33" s="33">
        <f>ROUND(BD94,2)</f>
        <v>0</v>
      </c>
      <c r="X33" s="33"/>
      <c r="Y33" s="33"/>
      <c r="Z33" s="33"/>
      <c r="AA33" s="33"/>
      <c r="AB33" s="33"/>
      <c r="AC33" s="33"/>
      <c r="AD33" s="33"/>
      <c r="AE33" s="33"/>
      <c r="AK33" s="33">
        <v>0</v>
      </c>
      <c r="AL33" s="33"/>
      <c r="AM33" s="33"/>
      <c r="AN33" s="33"/>
      <c r="AO33" s="33"/>
      <c r="AR33" s="31"/>
      <c r="BE33" s="13"/>
    </row>
    <row r="34" spans="1:57" s="28" customFormat="1" ht="6.95" customHeight="1">
      <c r="A34" s="23"/>
      <c r="B34" s="24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4"/>
      <c r="BE34" s="13"/>
    </row>
    <row r="35" spans="1:57" s="28" customFormat="1" ht="25.9" customHeight="1">
      <c r="A35" s="23"/>
      <c r="B35" s="24"/>
      <c r="C35" s="34"/>
      <c r="D35" s="35" t="s">
        <v>44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45</v>
      </c>
      <c r="U35" s="36"/>
      <c r="V35" s="36"/>
      <c r="W35" s="36"/>
      <c r="X35" s="38" t="s">
        <v>46</v>
      </c>
      <c r="Y35" s="38"/>
      <c r="Z35" s="38"/>
      <c r="AA35" s="38"/>
      <c r="AB35" s="38"/>
      <c r="AC35" s="36"/>
      <c r="AD35" s="36"/>
      <c r="AE35" s="36"/>
      <c r="AF35" s="36"/>
      <c r="AG35" s="36"/>
      <c r="AH35" s="36"/>
      <c r="AI35" s="36"/>
      <c r="AJ35" s="36"/>
      <c r="AK35" s="39">
        <f>SUM(AK26:AK33)</f>
        <v>0</v>
      </c>
      <c r="AL35" s="39"/>
      <c r="AM35" s="39"/>
      <c r="AN35" s="39"/>
      <c r="AO35" s="39"/>
      <c r="AP35" s="34"/>
      <c r="AQ35" s="34"/>
      <c r="AR35" s="24"/>
      <c r="BE35" s="23"/>
    </row>
    <row r="36" spans="1:57" s="28" customFormat="1" ht="6.95" customHeight="1">
      <c r="A36" s="23"/>
      <c r="B36" s="24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4"/>
      <c r="BE36" s="23"/>
    </row>
    <row r="37" spans="1:57" s="28" customFormat="1" ht="14.4" customHeight="1">
      <c r="A37" s="23"/>
      <c r="B37" s="24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4"/>
      <c r="BE37" s="23"/>
    </row>
    <row r="38" spans="2:44" ht="14.4" customHeight="1">
      <c r="B38" s="7"/>
      <c r="AR38" s="7"/>
    </row>
    <row r="39" spans="2:44" ht="14.4" customHeight="1">
      <c r="B39" s="7"/>
      <c r="AR39" s="7"/>
    </row>
    <row r="40" spans="2:44" ht="14.4" customHeight="1">
      <c r="B40" s="7"/>
      <c r="AR40" s="7"/>
    </row>
    <row r="41" spans="2:44" ht="14.4" customHeight="1">
      <c r="B41" s="7"/>
      <c r="AR41" s="7"/>
    </row>
    <row r="42" spans="2:44" ht="14.4" customHeight="1">
      <c r="B42" s="7"/>
      <c r="AR42" s="7"/>
    </row>
    <row r="43" spans="2:44" ht="14.4" customHeight="1">
      <c r="B43" s="7"/>
      <c r="AR43" s="7"/>
    </row>
    <row r="44" spans="2:44" ht="14.4" customHeight="1">
      <c r="B44" s="7"/>
      <c r="AR44" s="7"/>
    </row>
    <row r="45" spans="2:44" ht="14.4" customHeight="1">
      <c r="B45" s="7"/>
      <c r="AR45" s="7"/>
    </row>
    <row r="46" spans="2:44" ht="14.4" customHeight="1">
      <c r="B46" s="7"/>
      <c r="AR46" s="7"/>
    </row>
    <row r="47" spans="2:44" ht="14.4" customHeight="1">
      <c r="B47" s="7"/>
      <c r="AR47" s="7"/>
    </row>
    <row r="48" spans="2:44" ht="14.4" customHeight="1">
      <c r="B48" s="7"/>
      <c r="AR48" s="7"/>
    </row>
    <row r="49" spans="2:44" s="28" customFormat="1" ht="14.4" customHeight="1">
      <c r="B49" s="40"/>
      <c r="D49" s="41" t="s">
        <v>47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48</v>
      </c>
      <c r="AI49" s="42"/>
      <c r="AJ49" s="42"/>
      <c r="AK49" s="42"/>
      <c r="AL49" s="42"/>
      <c r="AM49" s="42"/>
      <c r="AN49" s="42"/>
      <c r="AO49" s="42"/>
      <c r="AR49" s="40"/>
    </row>
    <row r="50" spans="2:44" ht="12.8">
      <c r="B50" s="7"/>
      <c r="AR50" s="7"/>
    </row>
    <row r="51" spans="2:44" ht="12.8">
      <c r="B51" s="7"/>
      <c r="AR51" s="7"/>
    </row>
    <row r="52" spans="2:44" ht="12.8">
      <c r="B52" s="7"/>
      <c r="AR52" s="7"/>
    </row>
    <row r="53" spans="2:44" ht="12.8">
      <c r="B53" s="7"/>
      <c r="AR53" s="7"/>
    </row>
    <row r="54" spans="2:44" ht="12.8">
      <c r="B54" s="7"/>
      <c r="AR54" s="7"/>
    </row>
    <row r="55" spans="2:44" ht="12.8">
      <c r="B55" s="7"/>
      <c r="AR55" s="7"/>
    </row>
    <row r="56" spans="2:44" ht="12.8">
      <c r="B56" s="7"/>
      <c r="AR56" s="7"/>
    </row>
    <row r="57" spans="2:44" ht="12.8">
      <c r="B57" s="7"/>
      <c r="AR57" s="7"/>
    </row>
    <row r="58" spans="2:44" ht="12.8">
      <c r="B58" s="7"/>
      <c r="AR58" s="7"/>
    </row>
    <row r="59" spans="2:44" ht="12.8">
      <c r="B59" s="7"/>
      <c r="AR59" s="7"/>
    </row>
    <row r="60" spans="1:57" s="28" customFormat="1" ht="12.8">
      <c r="A60" s="23"/>
      <c r="B60" s="24"/>
      <c r="C60" s="23"/>
      <c r="D60" s="43" t="s">
        <v>49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43" t="s">
        <v>50</v>
      </c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43" t="s">
        <v>49</v>
      </c>
      <c r="AI60" s="26"/>
      <c r="AJ60" s="26"/>
      <c r="AK60" s="26"/>
      <c r="AL60" s="26"/>
      <c r="AM60" s="43" t="s">
        <v>50</v>
      </c>
      <c r="AN60" s="26"/>
      <c r="AO60" s="26"/>
      <c r="AP60" s="23"/>
      <c r="AQ60" s="23"/>
      <c r="AR60" s="24"/>
      <c r="BE60" s="23"/>
    </row>
    <row r="61" spans="2:44" ht="12.8">
      <c r="B61" s="7"/>
      <c r="AR61" s="7"/>
    </row>
    <row r="62" spans="2:44" ht="12.8">
      <c r="B62" s="7"/>
      <c r="AR62" s="7"/>
    </row>
    <row r="63" spans="2:44" ht="12.8">
      <c r="B63" s="7"/>
      <c r="AR63" s="7"/>
    </row>
    <row r="64" spans="1:57" s="28" customFormat="1" ht="12.8">
      <c r="A64" s="23"/>
      <c r="B64" s="24"/>
      <c r="C64" s="23"/>
      <c r="D64" s="41" t="s">
        <v>51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52</v>
      </c>
      <c r="AI64" s="44"/>
      <c r="AJ64" s="44"/>
      <c r="AK64" s="44"/>
      <c r="AL64" s="44"/>
      <c r="AM64" s="44"/>
      <c r="AN64" s="44"/>
      <c r="AO64" s="44"/>
      <c r="AP64" s="23"/>
      <c r="AQ64" s="23"/>
      <c r="AR64" s="24"/>
      <c r="BE64" s="23"/>
    </row>
    <row r="65" spans="2:44" ht="12.8">
      <c r="B65" s="7"/>
      <c r="AR65" s="7"/>
    </row>
    <row r="66" spans="2:44" ht="12.8">
      <c r="B66" s="7"/>
      <c r="AR66" s="7"/>
    </row>
    <row r="67" spans="2:44" ht="12.8">
      <c r="B67" s="7"/>
      <c r="AR67" s="7"/>
    </row>
    <row r="68" spans="2:44" ht="12.8">
      <c r="B68" s="7"/>
      <c r="AR68" s="7"/>
    </row>
    <row r="69" spans="2:44" ht="12.8">
      <c r="B69" s="7"/>
      <c r="AR69" s="7"/>
    </row>
    <row r="70" spans="2:44" ht="12.8">
      <c r="B70" s="7"/>
      <c r="AR70" s="7"/>
    </row>
    <row r="71" spans="2:44" ht="12.8">
      <c r="B71" s="7"/>
      <c r="AR71" s="7"/>
    </row>
    <row r="72" spans="2:44" ht="12.8">
      <c r="B72" s="7"/>
      <c r="AR72" s="7"/>
    </row>
    <row r="73" spans="2:44" ht="12.8">
      <c r="B73" s="7"/>
      <c r="AR73" s="7"/>
    </row>
    <row r="74" spans="2:44" ht="12.8">
      <c r="B74" s="7"/>
      <c r="AR74" s="7"/>
    </row>
    <row r="75" spans="1:57" s="28" customFormat="1" ht="12.8">
      <c r="A75" s="23"/>
      <c r="B75" s="24"/>
      <c r="C75" s="23"/>
      <c r="D75" s="43" t="s">
        <v>49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43" t="s">
        <v>50</v>
      </c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43" t="s">
        <v>49</v>
      </c>
      <c r="AI75" s="26"/>
      <c r="AJ75" s="26"/>
      <c r="AK75" s="26"/>
      <c r="AL75" s="26"/>
      <c r="AM75" s="43" t="s">
        <v>50</v>
      </c>
      <c r="AN75" s="26"/>
      <c r="AO75" s="26"/>
      <c r="AP75" s="23"/>
      <c r="AQ75" s="23"/>
      <c r="AR75" s="24"/>
      <c r="BE75" s="23"/>
    </row>
    <row r="76" spans="1:57" s="28" customFormat="1" ht="12.8">
      <c r="A76" s="23"/>
      <c r="B76" s="24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4"/>
      <c r="BE76" s="23"/>
    </row>
    <row r="77" spans="1:57" s="28" customFormat="1" ht="6.95" customHeight="1">
      <c r="A77" s="23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24"/>
      <c r="BE77" s="23"/>
    </row>
    <row r="81" spans="1:57" s="28" customFormat="1" ht="6.95" customHeight="1">
      <c r="A81" s="23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24"/>
      <c r="BE81" s="23"/>
    </row>
    <row r="82" spans="1:57" s="28" customFormat="1" ht="24.95" customHeight="1">
      <c r="A82" s="23"/>
      <c r="B82" s="24"/>
      <c r="C82" s="8" t="s">
        <v>53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4"/>
      <c r="BE82" s="23"/>
    </row>
    <row r="83" spans="1:57" s="28" customFormat="1" ht="6.95" customHeight="1">
      <c r="A83" s="23"/>
      <c r="B83" s="24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4"/>
      <c r="BE83" s="23"/>
    </row>
    <row r="84" spans="2:44" s="49" customFormat="1" ht="12" customHeight="1">
      <c r="B84" s="50"/>
      <c r="C84" s="16" t="s">
        <v>12</v>
      </c>
      <c r="L84" s="49" t="str">
        <f>K5</f>
        <v>20230104</v>
      </c>
      <c r="AR84" s="50"/>
    </row>
    <row r="85" spans="2:44" s="51" customFormat="1" ht="36.95" customHeight="1">
      <c r="B85" s="52"/>
      <c r="C85" s="53" t="s">
        <v>15</v>
      </c>
      <c r="L85" s="54" t="str">
        <f>K6</f>
        <v>Oprava střechy sportovního objektu a hotelu Brankovická 1289, Kolín 28002</v>
      </c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R85" s="52"/>
    </row>
    <row r="86" spans="1:57" s="28" customFormat="1" ht="6.95" customHeight="1">
      <c r="A86" s="23"/>
      <c r="B86" s="24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4"/>
      <c r="BE86" s="23"/>
    </row>
    <row r="87" spans="1:57" s="28" customFormat="1" ht="12" customHeight="1">
      <c r="A87" s="23"/>
      <c r="B87" s="24"/>
      <c r="C87" s="16" t="s">
        <v>19</v>
      </c>
      <c r="D87" s="23"/>
      <c r="E87" s="23"/>
      <c r="F87" s="23"/>
      <c r="G87" s="23"/>
      <c r="H87" s="23"/>
      <c r="I87" s="23"/>
      <c r="J87" s="23"/>
      <c r="K87" s="23"/>
      <c r="L87" s="55" t="str">
        <f>IF(K8="","",K8)</f>
        <v/>
      </c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16" t="s">
        <v>21</v>
      </c>
      <c r="AJ87" s="23"/>
      <c r="AK87" s="23"/>
      <c r="AL87" s="23"/>
      <c r="AM87" s="56" t="str">
        <f>IF(AN8="","",AN8)</f>
        <v>4. 1. 2023</v>
      </c>
      <c r="AN87" s="56"/>
      <c r="AO87" s="23"/>
      <c r="AP87" s="23"/>
      <c r="AQ87" s="23"/>
      <c r="AR87" s="24"/>
      <c r="BE87" s="23"/>
    </row>
    <row r="88" spans="1:57" s="28" customFormat="1" ht="6.95" customHeight="1">
      <c r="A88" s="23"/>
      <c r="B88" s="24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4"/>
      <c r="BE88" s="23"/>
    </row>
    <row r="89" spans="1:57" s="28" customFormat="1" ht="15.15" customHeight="1">
      <c r="A89" s="23"/>
      <c r="B89" s="24"/>
      <c r="C89" s="16" t="s">
        <v>23</v>
      </c>
      <c r="D89" s="23"/>
      <c r="E89" s="23"/>
      <c r="F89" s="23"/>
      <c r="G89" s="23"/>
      <c r="H89" s="23"/>
      <c r="I89" s="23"/>
      <c r="J89" s="23"/>
      <c r="K89" s="23"/>
      <c r="L89" s="49" t="str">
        <f>IF(E11="","",E11)</f>
        <v>Správa městských sportovišť Kolín</v>
      </c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16" t="s">
        <v>29</v>
      </c>
      <c r="AJ89" s="23"/>
      <c r="AK89" s="23"/>
      <c r="AL89" s="23"/>
      <c r="AM89" s="57" t="str">
        <f>IF(E17="","",E17)</f>
        <v>DEKPROJEKT s.r.o.</v>
      </c>
      <c r="AN89" s="57"/>
      <c r="AO89" s="57"/>
      <c r="AP89" s="57"/>
      <c r="AQ89" s="23"/>
      <c r="AR89" s="24"/>
      <c r="AS89" s="58" t="s">
        <v>54</v>
      </c>
      <c r="AT89" s="58"/>
      <c r="AU89" s="59"/>
      <c r="AV89" s="59"/>
      <c r="AW89" s="59"/>
      <c r="AX89" s="59"/>
      <c r="AY89" s="59"/>
      <c r="AZ89" s="59"/>
      <c r="BA89" s="59"/>
      <c r="BB89" s="59"/>
      <c r="BC89" s="59"/>
      <c r="BD89" s="60"/>
      <c r="BE89" s="23"/>
    </row>
    <row r="90" spans="1:57" s="28" customFormat="1" ht="15.15" customHeight="1">
      <c r="A90" s="23"/>
      <c r="B90" s="24"/>
      <c r="C90" s="16" t="s">
        <v>27</v>
      </c>
      <c r="D90" s="23"/>
      <c r="E90" s="23"/>
      <c r="F90" s="23"/>
      <c r="G90" s="23"/>
      <c r="H90" s="23"/>
      <c r="I90" s="23"/>
      <c r="J90" s="23"/>
      <c r="K90" s="23"/>
      <c r="L90" s="49" t="str">
        <f>IF(E14="Vyplň údaj","",E14)</f>
        <v/>
      </c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16" t="s">
        <v>32</v>
      </c>
      <c r="AJ90" s="23"/>
      <c r="AK90" s="23"/>
      <c r="AL90" s="23"/>
      <c r="AM90" s="57" t="str">
        <f>IF(E20="","",E20)</f>
        <v>DEKPROJEKT s.r.o.</v>
      </c>
      <c r="AN90" s="57"/>
      <c r="AO90" s="57"/>
      <c r="AP90" s="57"/>
      <c r="AQ90" s="23"/>
      <c r="AR90" s="24"/>
      <c r="AS90" s="58"/>
      <c r="AT90" s="58"/>
      <c r="AU90" s="61"/>
      <c r="AV90" s="61"/>
      <c r="AW90" s="61"/>
      <c r="AX90" s="61"/>
      <c r="AY90" s="61"/>
      <c r="AZ90" s="61"/>
      <c r="BA90" s="61"/>
      <c r="BB90" s="61"/>
      <c r="BC90" s="61"/>
      <c r="BD90" s="62"/>
      <c r="BE90" s="23"/>
    </row>
    <row r="91" spans="1:57" s="28" customFormat="1" ht="10.8" customHeight="1">
      <c r="A91" s="23"/>
      <c r="B91" s="24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4"/>
      <c r="AS91" s="58"/>
      <c r="AT91" s="58"/>
      <c r="AU91" s="61"/>
      <c r="AV91" s="61"/>
      <c r="AW91" s="61"/>
      <c r="AX91" s="61"/>
      <c r="AY91" s="61"/>
      <c r="AZ91" s="61"/>
      <c r="BA91" s="61"/>
      <c r="BB91" s="61"/>
      <c r="BC91" s="61"/>
      <c r="BD91" s="62"/>
      <c r="BE91" s="23"/>
    </row>
    <row r="92" spans="1:57" s="28" customFormat="1" ht="29.3" customHeight="1">
      <c r="A92" s="23"/>
      <c r="B92" s="24"/>
      <c r="C92" s="63" t="s">
        <v>55</v>
      </c>
      <c r="D92" s="63"/>
      <c r="E92" s="63"/>
      <c r="F92" s="63"/>
      <c r="G92" s="63"/>
      <c r="H92" s="64"/>
      <c r="I92" s="65" t="s">
        <v>56</v>
      </c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6" t="s">
        <v>57</v>
      </c>
      <c r="AH92" s="66"/>
      <c r="AI92" s="66"/>
      <c r="AJ92" s="66"/>
      <c r="AK92" s="66"/>
      <c r="AL92" s="66"/>
      <c r="AM92" s="66"/>
      <c r="AN92" s="67" t="s">
        <v>58</v>
      </c>
      <c r="AO92" s="67"/>
      <c r="AP92" s="67"/>
      <c r="AQ92" s="68" t="s">
        <v>59</v>
      </c>
      <c r="AR92" s="24"/>
      <c r="AS92" s="69" t="s">
        <v>60</v>
      </c>
      <c r="AT92" s="70" t="s">
        <v>61</v>
      </c>
      <c r="AU92" s="70" t="s">
        <v>62</v>
      </c>
      <c r="AV92" s="70" t="s">
        <v>63</v>
      </c>
      <c r="AW92" s="70" t="s">
        <v>64</v>
      </c>
      <c r="AX92" s="70" t="s">
        <v>65</v>
      </c>
      <c r="AY92" s="70" t="s">
        <v>66</v>
      </c>
      <c r="AZ92" s="70" t="s">
        <v>67</v>
      </c>
      <c r="BA92" s="70" t="s">
        <v>68</v>
      </c>
      <c r="BB92" s="70" t="s">
        <v>69</v>
      </c>
      <c r="BC92" s="70" t="s">
        <v>70</v>
      </c>
      <c r="BD92" s="71" t="s">
        <v>71</v>
      </c>
      <c r="BE92" s="23"/>
    </row>
    <row r="93" spans="1:57" s="28" customFormat="1" ht="10.8" customHeight="1">
      <c r="A93" s="23"/>
      <c r="B93" s="24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4"/>
      <c r="AS93" s="72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4"/>
      <c r="BE93" s="23"/>
    </row>
    <row r="94" spans="2:90" s="75" customFormat="1" ht="32.4" customHeight="1">
      <c r="B94" s="76"/>
      <c r="C94" s="77" t="s">
        <v>72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9">
        <f>ROUND(SUM(AG95:AG97),2)</f>
        <v>0</v>
      </c>
      <c r="AH94" s="79"/>
      <c r="AI94" s="79"/>
      <c r="AJ94" s="79"/>
      <c r="AK94" s="79"/>
      <c r="AL94" s="79"/>
      <c r="AM94" s="79"/>
      <c r="AN94" s="80">
        <f>SUM(AG94,AT94)</f>
        <v>0</v>
      </c>
      <c r="AO94" s="80"/>
      <c r="AP94" s="80"/>
      <c r="AQ94" s="81"/>
      <c r="AR94" s="76"/>
      <c r="AS94" s="82">
        <f>ROUND(SUM(AS95:AS97),2)</f>
        <v>0</v>
      </c>
      <c r="AT94" s="83">
        <f>ROUND(SUM(AV94:AW94),2)</f>
        <v>0</v>
      </c>
      <c r="AU94" s="84">
        <f>ROUND(SUM(AU95:AU97),5)</f>
        <v>0</v>
      </c>
      <c r="AV94" s="83">
        <f>ROUND(AZ94*L29,2)</f>
        <v>0</v>
      </c>
      <c r="AW94" s="83">
        <f>ROUND(BA94*L30,2)</f>
        <v>0</v>
      </c>
      <c r="AX94" s="83">
        <f>ROUND(BB94*L29,2)</f>
        <v>0</v>
      </c>
      <c r="AY94" s="83">
        <f>ROUND(BC94*L30,2)</f>
        <v>0</v>
      </c>
      <c r="AZ94" s="83">
        <f>ROUND(SUM(AZ95:AZ97),2)</f>
        <v>0</v>
      </c>
      <c r="BA94" s="83">
        <f>ROUND(SUM(BA95:BA97),2)</f>
        <v>0</v>
      </c>
      <c r="BB94" s="83">
        <f>ROUND(SUM(BB95:BB97),2)</f>
        <v>0</v>
      </c>
      <c r="BC94" s="83">
        <f>ROUND(SUM(BC95:BC97),2)</f>
        <v>0</v>
      </c>
      <c r="BD94" s="85">
        <f>ROUND(SUM(BD95:BD97),2)</f>
        <v>0</v>
      </c>
      <c r="BS94" s="86" t="s">
        <v>73</v>
      </c>
      <c r="BT94" s="86" t="s">
        <v>74</v>
      </c>
      <c r="BU94" s="87" t="s">
        <v>75</v>
      </c>
      <c r="BV94" s="86" t="s">
        <v>76</v>
      </c>
      <c r="BW94" s="86" t="s">
        <v>3</v>
      </c>
      <c r="BX94" s="86" t="s">
        <v>77</v>
      </c>
      <c r="CL94" s="86"/>
    </row>
    <row r="95" spans="1:91" s="99" customFormat="1" ht="16.5" customHeight="1">
      <c r="A95" s="88" t="s">
        <v>78</v>
      </c>
      <c r="B95" s="89"/>
      <c r="C95" s="90"/>
      <c r="D95" s="91" t="s">
        <v>79</v>
      </c>
      <c r="E95" s="91"/>
      <c r="F95" s="91"/>
      <c r="G95" s="91"/>
      <c r="H95" s="91"/>
      <c r="I95" s="92"/>
      <c r="J95" s="91" t="s">
        <v>80</v>
      </c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3">
        <f>'01 - Zimní stadion'!J30</f>
        <v>0</v>
      </c>
      <c r="AH95" s="93"/>
      <c r="AI95" s="93"/>
      <c r="AJ95" s="93"/>
      <c r="AK95" s="93"/>
      <c r="AL95" s="93"/>
      <c r="AM95" s="93"/>
      <c r="AN95" s="93">
        <f>SUM(AG95,AT95)</f>
        <v>0</v>
      </c>
      <c r="AO95" s="93"/>
      <c r="AP95" s="93"/>
      <c r="AQ95" s="94" t="s">
        <v>81</v>
      </c>
      <c r="AR95" s="89"/>
      <c r="AS95" s="95">
        <v>0</v>
      </c>
      <c r="AT95" s="96">
        <f>ROUND(SUM(AV95:AW95),2)</f>
        <v>0</v>
      </c>
      <c r="AU95" s="97">
        <f>'01 - Zimní stadion'!P129</f>
        <v>0</v>
      </c>
      <c r="AV95" s="96">
        <f>'01 - Zimní stadion'!J33</f>
        <v>0</v>
      </c>
      <c r="AW95" s="96">
        <f>'01 - Zimní stadion'!J34</f>
        <v>0</v>
      </c>
      <c r="AX95" s="96">
        <f>'01 - Zimní stadion'!J35</f>
        <v>0</v>
      </c>
      <c r="AY95" s="96">
        <f>'01 - Zimní stadion'!J36</f>
        <v>0</v>
      </c>
      <c r="AZ95" s="96">
        <f>'01 - Zimní stadion'!F33</f>
        <v>0</v>
      </c>
      <c r="BA95" s="96">
        <f>'01 - Zimní stadion'!F34</f>
        <v>0</v>
      </c>
      <c r="BB95" s="96">
        <f>'01 - Zimní stadion'!F35</f>
        <v>0</v>
      </c>
      <c r="BC95" s="96">
        <f>'01 - Zimní stadion'!F36</f>
        <v>0</v>
      </c>
      <c r="BD95" s="98">
        <f>'01 - Zimní stadion'!F37</f>
        <v>0</v>
      </c>
      <c r="BT95" s="100" t="s">
        <v>82</v>
      </c>
      <c r="BV95" s="100" t="s">
        <v>76</v>
      </c>
      <c r="BW95" s="100" t="s">
        <v>83</v>
      </c>
      <c r="BX95" s="100" t="s">
        <v>3</v>
      </c>
      <c r="CL95" s="100"/>
      <c r="CM95" s="100" t="s">
        <v>84</v>
      </c>
    </row>
    <row r="96" spans="1:91" s="99" customFormat="1" ht="16.5" customHeight="1">
      <c r="A96" s="88" t="s">
        <v>78</v>
      </c>
      <c r="B96" s="89"/>
      <c r="C96" s="90"/>
      <c r="D96" s="91" t="s">
        <v>85</v>
      </c>
      <c r="E96" s="91"/>
      <c r="F96" s="91"/>
      <c r="G96" s="91"/>
      <c r="H96" s="91"/>
      <c r="I96" s="92"/>
      <c r="J96" s="91" t="s">
        <v>86</v>
      </c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3">
        <f>'02 - Hotel'!J30</f>
        <v>0</v>
      </c>
      <c r="AH96" s="93"/>
      <c r="AI96" s="93"/>
      <c r="AJ96" s="93"/>
      <c r="AK96" s="93"/>
      <c r="AL96" s="93"/>
      <c r="AM96" s="93"/>
      <c r="AN96" s="93">
        <f>SUM(AG96,AT96)</f>
        <v>0</v>
      </c>
      <c r="AO96" s="93"/>
      <c r="AP96" s="93"/>
      <c r="AQ96" s="94" t="s">
        <v>81</v>
      </c>
      <c r="AR96" s="89"/>
      <c r="AS96" s="95">
        <v>0</v>
      </c>
      <c r="AT96" s="96">
        <f>ROUND(SUM(AV96:AW96),2)</f>
        <v>0</v>
      </c>
      <c r="AU96" s="97">
        <f>'02 - Hotel'!P128</f>
        <v>0</v>
      </c>
      <c r="AV96" s="96">
        <f>'02 - Hotel'!J33</f>
        <v>0</v>
      </c>
      <c r="AW96" s="96">
        <f>'02 - Hotel'!J34</f>
        <v>0</v>
      </c>
      <c r="AX96" s="96">
        <f>'02 - Hotel'!J35</f>
        <v>0</v>
      </c>
      <c r="AY96" s="96">
        <f>'02 - Hotel'!J36</f>
        <v>0</v>
      </c>
      <c r="AZ96" s="96">
        <f>'02 - Hotel'!F33</f>
        <v>0</v>
      </c>
      <c r="BA96" s="96">
        <f>'02 - Hotel'!F34</f>
        <v>0</v>
      </c>
      <c r="BB96" s="96">
        <f>'02 - Hotel'!F35</f>
        <v>0</v>
      </c>
      <c r="BC96" s="96">
        <f>'02 - Hotel'!F36</f>
        <v>0</v>
      </c>
      <c r="BD96" s="98">
        <f>'02 - Hotel'!F37</f>
        <v>0</v>
      </c>
      <c r="BT96" s="100" t="s">
        <v>82</v>
      </c>
      <c r="BV96" s="100" t="s">
        <v>76</v>
      </c>
      <c r="BW96" s="100" t="s">
        <v>87</v>
      </c>
      <c r="BX96" s="100" t="s">
        <v>3</v>
      </c>
      <c r="CL96" s="100"/>
      <c r="CM96" s="100" t="s">
        <v>84</v>
      </c>
    </row>
    <row r="97" spans="1:91" s="99" customFormat="1" ht="16.5" customHeight="1">
      <c r="A97" s="88" t="s">
        <v>78</v>
      </c>
      <c r="B97" s="89"/>
      <c r="C97" s="90"/>
      <c r="D97" s="91" t="s">
        <v>88</v>
      </c>
      <c r="E97" s="91"/>
      <c r="F97" s="91"/>
      <c r="G97" s="91"/>
      <c r="H97" s="91"/>
      <c r="I97" s="92"/>
      <c r="J97" s="91" t="s">
        <v>89</v>
      </c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3">
        <f>'03 - VRN'!J30</f>
        <v>0</v>
      </c>
      <c r="AH97" s="93"/>
      <c r="AI97" s="93"/>
      <c r="AJ97" s="93"/>
      <c r="AK97" s="93"/>
      <c r="AL97" s="93"/>
      <c r="AM97" s="93"/>
      <c r="AN97" s="93">
        <f>SUM(AG97,AT97)</f>
        <v>0</v>
      </c>
      <c r="AO97" s="93"/>
      <c r="AP97" s="93"/>
      <c r="AQ97" s="94" t="s">
        <v>81</v>
      </c>
      <c r="AR97" s="89"/>
      <c r="AS97" s="101">
        <v>0</v>
      </c>
      <c r="AT97" s="102">
        <f>ROUND(SUM(AV97:AW97),2)</f>
        <v>0</v>
      </c>
      <c r="AU97" s="103">
        <f>'03 - VRN'!P118</f>
        <v>0</v>
      </c>
      <c r="AV97" s="102">
        <f>'03 - VRN'!J33</f>
        <v>0</v>
      </c>
      <c r="AW97" s="102">
        <f>'03 - VRN'!J34</f>
        <v>0</v>
      </c>
      <c r="AX97" s="102">
        <f>'03 - VRN'!J35</f>
        <v>0</v>
      </c>
      <c r="AY97" s="102">
        <f>'03 - VRN'!J36</f>
        <v>0</v>
      </c>
      <c r="AZ97" s="102">
        <f>'03 - VRN'!F33</f>
        <v>0</v>
      </c>
      <c r="BA97" s="102">
        <f>'03 - VRN'!F34</f>
        <v>0</v>
      </c>
      <c r="BB97" s="102">
        <f>'03 - VRN'!F35</f>
        <v>0</v>
      </c>
      <c r="BC97" s="102">
        <f>'03 - VRN'!F36</f>
        <v>0</v>
      </c>
      <c r="BD97" s="104">
        <f>'03 - VRN'!F37</f>
        <v>0</v>
      </c>
      <c r="BT97" s="100" t="s">
        <v>82</v>
      </c>
      <c r="BV97" s="100" t="s">
        <v>76</v>
      </c>
      <c r="BW97" s="100" t="s">
        <v>90</v>
      </c>
      <c r="BX97" s="100" t="s">
        <v>3</v>
      </c>
      <c r="CL97" s="100"/>
      <c r="CM97" s="100" t="s">
        <v>84</v>
      </c>
    </row>
    <row r="98" spans="1:57" s="28" customFormat="1" ht="30" customHeight="1">
      <c r="A98" s="23"/>
      <c r="B98" s="24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4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</row>
    <row r="99" spans="1:57" s="28" customFormat="1" ht="6.95" customHeight="1">
      <c r="A99" s="23"/>
      <c r="B99" s="45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24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</row>
  </sheetData>
  <mergeCells count="50">
    <mergeCell ref="AR2:BE2"/>
    <mergeCell ref="K5:AJ5"/>
    <mergeCell ref="BE5:BE34"/>
    <mergeCell ref="K6:AJ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G94:AM94"/>
    <mergeCell ref="AN94:AP94"/>
    <mergeCell ref="D95:H95"/>
    <mergeCell ref="J95:AF95"/>
    <mergeCell ref="AG95:AM95"/>
    <mergeCell ref="AN95:AP95"/>
    <mergeCell ref="D96:H96"/>
    <mergeCell ref="J96:AF96"/>
    <mergeCell ref="AG96:AM96"/>
    <mergeCell ref="AN96:AP96"/>
    <mergeCell ref="D97:H97"/>
    <mergeCell ref="J97:AF97"/>
    <mergeCell ref="AG97:AM97"/>
    <mergeCell ref="AN97:AP97"/>
  </mergeCells>
  <hyperlinks>
    <hyperlink ref="A95" location="'01 - Zimní stadion'!C2" display="/"/>
    <hyperlink ref="A96" location="'02 - Hotel'!C2" display="/"/>
    <hyperlink ref="A97" location="'03 - VRN'!C2" display="/"/>
  </hyperlinks>
  <printOptions/>
  <pageMargins left="0.39375" right="0.39375" top="0.39375" bottom="0.39375" header="0.511811023622047" footer="0"/>
  <pageSetup fitToHeight="100" fitToWidth="1" horizontalDpi="300" verticalDpi="300" orientation="portrait" paperSize="9" copies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>
    <pageSetUpPr fitToPage="1"/>
  </sheetPr>
  <dimension ref="A2:BM337"/>
  <sheetViews>
    <sheetView showGridLines="0" workbookViewId="0" topLeftCell="A317">
      <selection activeCell="V335" sqref="V335"/>
    </sheetView>
  </sheetViews>
  <sheetFormatPr defaultColWidth="8.5742187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ht="36.95" customHeight="1">
      <c r="L2" s="3" t="s">
        <v>4</v>
      </c>
      <c r="M2" s="3"/>
      <c r="N2" s="3"/>
      <c r="O2" s="3"/>
      <c r="P2" s="3"/>
      <c r="Q2" s="3"/>
      <c r="R2" s="3"/>
      <c r="S2" s="3"/>
      <c r="T2" s="3"/>
      <c r="U2" s="3"/>
      <c r="V2" s="3"/>
      <c r="AT2" s="4" t="s">
        <v>83</v>
      </c>
    </row>
    <row r="3" spans="2:46" ht="6.9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7"/>
      <c r="AT3" s="4" t="s">
        <v>84</v>
      </c>
    </row>
    <row r="4" spans="2:46" ht="24.95" customHeight="1">
      <c r="B4" s="7"/>
      <c r="D4" s="8" t="s">
        <v>91</v>
      </c>
      <c r="L4" s="7"/>
      <c r="M4" s="105" t="s">
        <v>9</v>
      </c>
      <c r="AT4" s="4" t="s">
        <v>2</v>
      </c>
    </row>
    <row r="5" spans="2:12" ht="6.95" customHeight="1">
      <c r="B5" s="7"/>
      <c r="L5" s="7"/>
    </row>
    <row r="6" spans="2:12" ht="12" customHeight="1">
      <c r="B6" s="7"/>
      <c r="D6" s="16" t="s">
        <v>15</v>
      </c>
      <c r="L6" s="7"/>
    </row>
    <row r="7" spans="2:12" ht="26.25" customHeight="1">
      <c r="B7" s="7"/>
      <c r="E7" s="106" t="str">
        <f>'Rekapitulace stavby'!K6</f>
        <v>Oprava střechy sportovního objektu a hotelu Brankovická 1289, Kolín 28002</v>
      </c>
      <c r="F7" s="106"/>
      <c r="G7" s="106"/>
      <c r="H7" s="106"/>
      <c r="L7" s="7"/>
    </row>
    <row r="8" spans="1:31" s="28" customFormat="1" ht="12" customHeight="1">
      <c r="A8" s="23"/>
      <c r="B8" s="24"/>
      <c r="C8" s="23"/>
      <c r="D8" s="16" t="s">
        <v>92</v>
      </c>
      <c r="E8" s="23"/>
      <c r="F8" s="23"/>
      <c r="G8" s="23"/>
      <c r="H8" s="23"/>
      <c r="I8" s="23"/>
      <c r="J8" s="23"/>
      <c r="K8" s="23"/>
      <c r="L8" s="40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1:31" s="28" customFormat="1" ht="16.5" customHeight="1">
      <c r="A9" s="23"/>
      <c r="B9" s="24"/>
      <c r="C9" s="23"/>
      <c r="D9" s="23"/>
      <c r="E9" s="107" t="s">
        <v>93</v>
      </c>
      <c r="F9" s="107"/>
      <c r="G9" s="107"/>
      <c r="H9" s="107"/>
      <c r="I9" s="23"/>
      <c r="J9" s="23"/>
      <c r="K9" s="23"/>
      <c r="L9" s="40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s="28" customFormat="1" ht="12.8">
      <c r="A10" s="23"/>
      <c r="B10" s="24"/>
      <c r="C10" s="23"/>
      <c r="D10" s="23"/>
      <c r="E10" s="23"/>
      <c r="F10" s="23"/>
      <c r="G10" s="23"/>
      <c r="H10" s="23"/>
      <c r="I10" s="23"/>
      <c r="J10" s="23"/>
      <c r="K10" s="23"/>
      <c r="L10" s="40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 s="28" customFormat="1" ht="12" customHeight="1">
      <c r="A11" s="23"/>
      <c r="B11" s="24"/>
      <c r="C11" s="23"/>
      <c r="D11" s="16" t="s">
        <v>17</v>
      </c>
      <c r="E11" s="23"/>
      <c r="F11" s="17"/>
      <c r="G11" s="23"/>
      <c r="H11" s="23"/>
      <c r="I11" s="16" t="s">
        <v>18</v>
      </c>
      <c r="J11" s="17"/>
      <c r="K11" s="23"/>
      <c r="L11" s="40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</row>
    <row r="12" spans="1:31" s="28" customFormat="1" ht="12" customHeight="1">
      <c r="A12" s="23"/>
      <c r="B12" s="24"/>
      <c r="C12" s="23"/>
      <c r="D12" s="16" t="s">
        <v>19</v>
      </c>
      <c r="E12" s="23"/>
      <c r="F12" s="17" t="s">
        <v>20</v>
      </c>
      <c r="G12" s="23"/>
      <c r="H12" s="23"/>
      <c r="I12" s="16" t="s">
        <v>21</v>
      </c>
      <c r="J12" s="108" t="str">
        <f>'Rekapitulace stavby'!AN8</f>
        <v>4. 1. 2023</v>
      </c>
      <c r="K12" s="23"/>
      <c r="L12" s="40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</row>
    <row r="13" spans="1:31" s="28" customFormat="1" ht="10.8" customHeight="1">
      <c r="A13" s="23"/>
      <c r="B13" s="24"/>
      <c r="C13" s="23"/>
      <c r="D13" s="23"/>
      <c r="E13" s="23"/>
      <c r="F13" s="23"/>
      <c r="G13" s="23"/>
      <c r="H13" s="23"/>
      <c r="I13" s="23"/>
      <c r="J13" s="23"/>
      <c r="K13" s="23"/>
      <c r="L13" s="40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</row>
    <row r="14" spans="1:31" s="28" customFormat="1" ht="12" customHeight="1">
      <c r="A14" s="23"/>
      <c r="B14" s="24"/>
      <c r="C14" s="23"/>
      <c r="D14" s="16" t="s">
        <v>23</v>
      </c>
      <c r="E14" s="23"/>
      <c r="F14" s="23"/>
      <c r="G14" s="23"/>
      <c r="H14" s="23"/>
      <c r="I14" s="16" t="s">
        <v>24</v>
      </c>
      <c r="J14" s="17"/>
      <c r="K14" s="23"/>
      <c r="L14" s="40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1" s="28" customFormat="1" ht="18" customHeight="1">
      <c r="A15" s="23"/>
      <c r="B15" s="24"/>
      <c r="C15" s="23"/>
      <c r="D15" s="23"/>
      <c r="E15" s="17" t="s">
        <v>25</v>
      </c>
      <c r="F15" s="23"/>
      <c r="G15" s="23"/>
      <c r="H15" s="23"/>
      <c r="I15" s="16" t="s">
        <v>26</v>
      </c>
      <c r="J15" s="17"/>
      <c r="K15" s="23"/>
      <c r="L15" s="40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</row>
    <row r="16" spans="1:31" s="28" customFormat="1" ht="6.95" customHeight="1">
      <c r="A16" s="23"/>
      <c r="B16" s="24"/>
      <c r="C16" s="23"/>
      <c r="D16" s="23"/>
      <c r="E16" s="23"/>
      <c r="F16" s="23"/>
      <c r="G16" s="23"/>
      <c r="H16" s="23"/>
      <c r="I16" s="23"/>
      <c r="J16" s="23"/>
      <c r="K16" s="23"/>
      <c r="L16" s="40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1:31" s="28" customFormat="1" ht="12" customHeight="1">
      <c r="A17" s="23"/>
      <c r="B17" s="24"/>
      <c r="C17" s="23"/>
      <c r="D17" s="16" t="s">
        <v>27</v>
      </c>
      <c r="E17" s="23"/>
      <c r="F17" s="23"/>
      <c r="G17" s="23"/>
      <c r="H17" s="23"/>
      <c r="I17" s="16" t="s">
        <v>24</v>
      </c>
      <c r="J17" s="18" t="str">
        <f>'Rekapitulace stavby'!AN13</f>
        <v>Vyplň údaj</v>
      </c>
      <c r="K17" s="23"/>
      <c r="L17" s="40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</row>
    <row r="18" spans="1:31" s="28" customFormat="1" ht="18" customHeight="1">
      <c r="A18" s="23"/>
      <c r="B18" s="24"/>
      <c r="C18" s="23"/>
      <c r="D18" s="23"/>
      <c r="E18" s="109" t="str">
        <f>'Rekapitulace stavby'!E14</f>
        <v>Vyplň údaj</v>
      </c>
      <c r="F18" s="109"/>
      <c r="G18" s="109"/>
      <c r="H18" s="109"/>
      <c r="I18" s="16" t="s">
        <v>26</v>
      </c>
      <c r="J18" s="18" t="str">
        <f>'Rekapitulace stavby'!AN14</f>
        <v>Vyplň údaj</v>
      </c>
      <c r="K18" s="23"/>
      <c r="L18" s="40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1" s="28" customFormat="1" ht="6.95" customHeight="1">
      <c r="A19" s="23"/>
      <c r="B19" s="24"/>
      <c r="C19" s="23"/>
      <c r="D19" s="23"/>
      <c r="E19" s="23"/>
      <c r="F19" s="23"/>
      <c r="G19" s="23"/>
      <c r="H19" s="23"/>
      <c r="I19" s="23"/>
      <c r="J19" s="23"/>
      <c r="K19" s="23"/>
      <c r="L19" s="40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</row>
    <row r="20" spans="1:31" s="28" customFormat="1" ht="12" customHeight="1">
      <c r="A20" s="23"/>
      <c r="B20" s="24"/>
      <c r="C20" s="23"/>
      <c r="D20" s="16" t="s">
        <v>29</v>
      </c>
      <c r="E20" s="23"/>
      <c r="F20" s="23"/>
      <c r="G20" s="23"/>
      <c r="H20" s="23"/>
      <c r="I20" s="16" t="s">
        <v>24</v>
      </c>
      <c r="J20" s="17"/>
      <c r="K20" s="23"/>
      <c r="L20" s="40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1" spans="1:31" s="28" customFormat="1" ht="18" customHeight="1">
      <c r="A21" s="23"/>
      <c r="B21" s="24"/>
      <c r="C21" s="23"/>
      <c r="D21" s="23"/>
      <c r="E21" s="17" t="s">
        <v>30</v>
      </c>
      <c r="F21" s="23"/>
      <c r="G21" s="23"/>
      <c r="H21" s="23"/>
      <c r="I21" s="16" t="s">
        <v>26</v>
      </c>
      <c r="J21" s="17"/>
      <c r="K21" s="23"/>
      <c r="L21" s="40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1:31" s="28" customFormat="1" ht="6.95" customHeight="1">
      <c r="A22" s="23"/>
      <c r="B22" s="24"/>
      <c r="C22" s="23"/>
      <c r="D22" s="23"/>
      <c r="E22" s="23"/>
      <c r="F22" s="23"/>
      <c r="G22" s="23"/>
      <c r="H22" s="23"/>
      <c r="I22" s="23"/>
      <c r="J22" s="23"/>
      <c r="K22" s="23"/>
      <c r="L22" s="40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1" s="28" customFormat="1" ht="12" customHeight="1">
      <c r="A23" s="23"/>
      <c r="B23" s="24"/>
      <c r="C23" s="23"/>
      <c r="D23" s="16" t="s">
        <v>32</v>
      </c>
      <c r="E23" s="23"/>
      <c r="F23" s="23"/>
      <c r="G23" s="23"/>
      <c r="H23" s="23"/>
      <c r="I23" s="16" t="s">
        <v>24</v>
      </c>
      <c r="J23" s="17"/>
      <c r="K23" s="23"/>
      <c r="L23" s="40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spans="1:31" s="28" customFormat="1" ht="18" customHeight="1">
      <c r="A24" s="23"/>
      <c r="B24" s="24"/>
      <c r="C24" s="23"/>
      <c r="D24" s="23"/>
      <c r="E24" s="17" t="s">
        <v>30</v>
      </c>
      <c r="F24" s="23"/>
      <c r="G24" s="23"/>
      <c r="H24" s="23"/>
      <c r="I24" s="16" t="s">
        <v>26</v>
      </c>
      <c r="J24" s="17"/>
      <c r="K24" s="23"/>
      <c r="L24" s="40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</row>
    <row r="25" spans="1:31" s="28" customFormat="1" ht="6.95" customHeight="1">
      <c r="A25" s="23"/>
      <c r="B25" s="24"/>
      <c r="C25" s="23"/>
      <c r="D25" s="23"/>
      <c r="E25" s="23"/>
      <c r="F25" s="23"/>
      <c r="G25" s="23"/>
      <c r="H25" s="23"/>
      <c r="I25" s="23"/>
      <c r="J25" s="23"/>
      <c r="K25" s="23"/>
      <c r="L25" s="40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</row>
    <row r="26" spans="1:31" s="28" customFormat="1" ht="12" customHeight="1">
      <c r="A26" s="23"/>
      <c r="B26" s="24"/>
      <c r="C26" s="23"/>
      <c r="D26" s="16" t="s">
        <v>33</v>
      </c>
      <c r="E26" s="23"/>
      <c r="F26" s="23"/>
      <c r="G26" s="23"/>
      <c r="H26" s="23"/>
      <c r="I26" s="23"/>
      <c r="J26" s="23"/>
      <c r="K26" s="23"/>
      <c r="L26" s="40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1" s="113" customFormat="1" ht="16.5" customHeight="1">
      <c r="A27" s="110"/>
      <c r="B27" s="111"/>
      <c r="C27" s="110"/>
      <c r="D27" s="110"/>
      <c r="E27" s="21"/>
      <c r="F27" s="21"/>
      <c r="G27" s="21"/>
      <c r="H27" s="21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8" customFormat="1" ht="6.95" customHeight="1">
      <c r="A28" s="23"/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40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1" s="28" customFormat="1" ht="6.95" customHeight="1">
      <c r="A29" s="23"/>
      <c r="B29" s="24"/>
      <c r="C29" s="23"/>
      <c r="D29" s="73"/>
      <c r="E29" s="73"/>
      <c r="F29" s="73"/>
      <c r="G29" s="73"/>
      <c r="H29" s="73"/>
      <c r="I29" s="73"/>
      <c r="J29" s="73"/>
      <c r="K29" s="73"/>
      <c r="L29" s="40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1:31" s="28" customFormat="1" ht="25.5" customHeight="1">
      <c r="A30" s="23"/>
      <c r="B30" s="24"/>
      <c r="C30" s="23"/>
      <c r="D30" s="114" t="s">
        <v>34</v>
      </c>
      <c r="E30" s="23"/>
      <c r="F30" s="23"/>
      <c r="G30" s="23"/>
      <c r="H30" s="23"/>
      <c r="I30" s="23"/>
      <c r="J30" s="115">
        <f>ROUND(J129,2)</f>
        <v>0</v>
      </c>
      <c r="K30" s="23"/>
      <c r="L30" s="40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1" s="28" customFormat="1" ht="6.95" customHeight="1">
      <c r="A31" s="23"/>
      <c r="B31" s="24"/>
      <c r="C31" s="23"/>
      <c r="D31" s="73"/>
      <c r="E31" s="73"/>
      <c r="F31" s="73"/>
      <c r="G31" s="73"/>
      <c r="H31" s="73"/>
      <c r="I31" s="73"/>
      <c r="J31" s="73"/>
      <c r="K31" s="73"/>
      <c r="L31" s="40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</row>
    <row r="32" spans="1:31" s="28" customFormat="1" ht="14.4" customHeight="1">
      <c r="A32" s="23"/>
      <c r="B32" s="24"/>
      <c r="C32" s="23"/>
      <c r="D32" s="23"/>
      <c r="E32" s="23"/>
      <c r="F32" s="116" t="s">
        <v>36</v>
      </c>
      <c r="G32" s="23"/>
      <c r="H32" s="23"/>
      <c r="I32" s="116" t="s">
        <v>35</v>
      </c>
      <c r="J32" s="116" t="s">
        <v>37</v>
      </c>
      <c r="K32" s="23"/>
      <c r="L32" s="40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</row>
    <row r="33" spans="1:31" s="28" customFormat="1" ht="14.4" customHeight="1">
      <c r="A33" s="23"/>
      <c r="B33" s="24"/>
      <c r="C33" s="23"/>
      <c r="D33" s="117" t="s">
        <v>38</v>
      </c>
      <c r="E33" s="16" t="s">
        <v>39</v>
      </c>
      <c r="F33" s="118">
        <f>ROUND((SUM(BE129:BE336)),2)</f>
        <v>0</v>
      </c>
      <c r="G33" s="23"/>
      <c r="H33" s="23"/>
      <c r="I33" s="119">
        <v>0.21</v>
      </c>
      <c r="J33" s="118">
        <f>ROUND(((SUM(BE129:BE336))*I33),2)</f>
        <v>0</v>
      </c>
      <c r="K33" s="23"/>
      <c r="L33" s="40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</row>
    <row r="34" spans="1:31" s="28" customFormat="1" ht="14.4" customHeight="1">
      <c r="A34" s="23"/>
      <c r="B34" s="24"/>
      <c r="C34" s="23"/>
      <c r="D34" s="23"/>
      <c r="E34" s="16" t="s">
        <v>40</v>
      </c>
      <c r="F34" s="118">
        <f>ROUND((SUM(BF129:BF336)),2)</f>
        <v>0</v>
      </c>
      <c r="G34" s="23"/>
      <c r="H34" s="23"/>
      <c r="I34" s="119">
        <v>0.15</v>
      </c>
      <c r="J34" s="118">
        <f>ROUND(((SUM(BF129:BF336))*I34),2)</f>
        <v>0</v>
      </c>
      <c r="K34" s="23"/>
      <c r="L34" s="40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1" s="28" customFormat="1" ht="14.4" customHeight="1" hidden="1">
      <c r="A35" s="23"/>
      <c r="B35" s="24"/>
      <c r="C35" s="23"/>
      <c r="D35" s="23"/>
      <c r="E35" s="16" t="s">
        <v>41</v>
      </c>
      <c r="F35" s="118">
        <f>ROUND((SUM(BG129:BG336)),2)</f>
        <v>0</v>
      </c>
      <c r="G35" s="23"/>
      <c r="H35" s="23"/>
      <c r="I35" s="119">
        <v>0.21</v>
      </c>
      <c r="J35" s="118">
        <f>0</f>
        <v>0</v>
      </c>
      <c r="K35" s="23"/>
      <c r="L35" s="40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</row>
    <row r="36" spans="1:31" s="28" customFormat="1" ht="14.4" customHeight="1" hidden="1">
      <c r="A36" s="23"/>
      <c r="B36" s="24"/>
      <c r="C36" s="23"/>
      <c r="D36" s="23"/>
      <c r="E36" s="16" t="s">
        <v>42</v>
      </c>
      <c r="F36" s="118">
        <f>ROUND((SUM(BH129:BH336)),2)</f>
        <v>0</v>
      </c>
      <c r="G36" s="23"/>
      <c r="H36" s="23"/>
      <c r="I36" s="119">
        <v>0.15</v>
      </c>
      <c r="J36" s="118">
        <f>0</f>
        <v>0</v>
      </c>
      <c r="K36" s="23"/>
      <c r="L36" s="40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</row>
    <row r="37" spans="1:31" s="28" customFormat="1" ht="14.4" customHeight="1" hidden="1">
      <c r="A37" s="23"/>
      <c r="B37" s="24"/>
      <c r="C37" s="23"/>
      <c r="D37" s="23"/>
      <c r="E37" s="16" t="s">
        <v>43</v>
      </c>
      <c r="F37" s="118">
        <f>ROUND((SUM(BI129:BI336)),2)</f>
        <v>0</v>
      </c>
      <c r="G37" s="23"/>
      <c r="H37" s="23"/>
      <c r="I37" s="119">
        <v>0</v>
      </c>
      <c r="J37" s="118">
        <f>0</f>
        <v>0</v>
      </c>
      <c r="K37" s="23"/>
      <c r="L37" s="40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</row>
    <row r="38" spans="1:31" s="28" customFormat="1" ht="6.95" customHeight="1">
      <c r="A38" s="23"/>
      <c r="B38" s="24"/>
      <c r="C38" s="23"/>
      <c r="D38" s="23"/>
      <c r="E38" s="23"/>
      <c r="F38" s="23"/>
      <c r="G38" s="23"/>
      <c r="H38" s="23"/>
      <c r="I38" s="23"/>
      <c r="J38" s="23"/>
      <c r="K38" s="23"/>
      <c r="L38" s="40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1" s="28" customFormat="1" ht="25.5" customHeight="1">
      <c r="A39" s="23"/>
      <c r="B39" s="24"/>
      <c r="C39" s="120"/>
      <c r="D39" s="121" t="s">
        <v>44</v>
      </c>
      <c r="E39" s="64"/>
      <c r="F39" s="64"/>
      <c r="G39" s="122" t="s">
        <v>45</v>
      </c>
      <c r="H39" s="123" t="s">
        <v>46</v>
      </c>
      <c r="I39" s="64"/>
      <c r="J39" s="124">
        <f>SUM(J30:J37)</f>
        <v>0</v>
      </c>
      <c r="K39" s="125"/>
      <c r="L39" s="40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</row>
    <row r="40" spans="1:31" s="28" customFormat="1" ht="14.4" customHeight="1">
      <c r="A40" s="23"/>
      <c r="B40" s="24"/>
      <c r="C40" s="23"/>
      <c r="D40" s="23"/>
      <c r="E40" s="23"/>
      <c r="F40" s="23"/>
      <c r="G40" s="23"/>
      <c r="H40" s="23"/>
      <c r="I40" s="23"/>
      <c r="J40" s="23"/>
      <c r="K40" s="23"/>
      <c r="L40" s="40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</row>
    <row r="41" spans="2:12" ht="14.4" customHeight="1">
      <c r="B41" s="7"/>
      <c r="L41" s="7"/>
    </row>
    <row r="42" spans="2:12" ht="14.4" customHeight="1">
      <c r="B42" s="7"/>
      <c r="L42" s="7"/>
    </row>
    <row r="43" spans="2:12" ht="14.4" customHeight="1">
      <c r="B43" s="7"/>
      <c r="L43" s="7"/>
    </row>
    <row r="44" spans="2:12" ht="14.4" customHeight="1">
      <c r="B44" s="7"/>
      <c r="L44" s="7"/>
    </row>
    <row r="45" spans="2:12" ht="14.4" customHeight="1">
      <c r="B45" s="7"/>
      <c r="L45" s="7"/>
    </row>
    <row r="46" spans="2:12" ht="14.4" customHeight="1">
      <c r="B46" s="7"/>
      <c r="L46" s="7"/>
    </row>
    <row r="47" spans="2:12" ht="14.4" customHeight="1">
      <c r="B47" s="7"/>
      <c r="L47" s="7"/>
    </row>
    <row r="48" spans="2:12" ht="14.4" customHeight="1">
      <c r="B48" s="7"/>
      <c r="L48" s="7"/>
    </row>
    <row r="49" spans="2:12" ht="14.4" customHeight="1">
      <c r="B49" s="7"/>
      <c r="L49" s="7"/>
    </row>
    <row r="50" spans="2:12" s="28" customFormat="1" ht="14.4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2.8">
      <c r="B51" s="7"/>
      <c r="L51" s="7"/>
    </row>
    <row r="52" spans="2:12" ht="12.8">
      <c r="B52" s="7"/>
      <c r="L52" s="7"/>
    </row>
    <row r="53" spans="2:12" ht="12.8">
      <c r="B53" s="7"/>
      <c r="L53" s="7"/>
    </row>
    <row r="54" spans="2:12" ht="12.8">
      <c r="B54" s="7"/>
      <c r="L54" s="7"/>
    </row>
    <row r="55" spans="2:12" ht="12.8">
      <c r="B55" s="7"/>
      <c r="L55" s="7"/>
    </row>
    <row r="56" spans="2:12" ht="12.8">
      <c r="B56" s="7"/>
      <c r="L56" s="7"/>
    </row>
    <row r="57" spans="2:12" ht="12.8">
      <c r="B57" s="7"/>
      <c r="L57" s="7"/>
    </row>
    <row r="58" spans="2:12" ht="12.8">
      <c r="B58" s="7"/>
      <c r="L58" s="7"/>
    </row>
    <row r="59" spans="2:12" ht="12.8">
      <c r="B59" s="7"/>
      <c r="L59" s="7"/>
    </row>
    <row r="60" spans="2:12" ht="12.8">
      <c r="B60" s="7"/>
      <c r="L60" s="7"/>
    </row>
    <row r="61" spans="1:31" s="28" customFormat="1" ht="12.8">
      <c r="A61" s="23"/>
      <c r="B61" s="24"/>
      <c r="C61" s="23"/>
      <c r="D61" s="43" t="s">
        <v>49</v>
      </c>
      <c r="E61" s="26"/>
      <c r="F61" s="126" t="s">
        <v>50</v>
      </c>
      <c r="G61" s="43" t="s">
        <v>49</v>
      </c>
      <c r="H61" s="26"/>
      <c r="I61" s="26"/>
      <c r="J61" s="127" t="s">
        <v>50</v>
      </c>
      <c r="K61" s="26"/>
      <c r="L61" s="40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</row>
    <row r="62" spans="2:12" ht="12.8">
      <c r="B62" s="7"/>
      <c r="L62" s="7"/>
    </row>
    <row r="63" spans="2:12" ht="12.8">
      <c r="B63" s="7"/>
      <c r="L63" s="7"/>
    </row>
    <row r="64" spans="2:12" ht="12.8">
      <c r="B64" s="7"/>
      <c r="L64" s="7"/>
    </row>
    <row r="65" spans="1:31" s="28" customFormat="1" ht="12.8">
      <c r="A65" s="23"/>
      <c r="B65" s="24"/>
      <c r="C65" s="23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</row>
    <row r="66" spans="2:12" ht="12.8">
      <c r="B66" s="7"/>
      <c r="L66" s="7"/>
    </row>
    <row r="67" spans="2:12" ht="12.8">
      <c r="B67" s="7"/>
      <c r="L67" s="7"/>
    </row>
    <row r="68" spans="2:12" ht="12.8">
      <c r="B68" s="7"/>
      <c r="L68" s="7"/>
    </row>
    <row r="69" spans="2:12" ht="12.8">
      <c r="B69" s="7"/>
      <c r="L69" s="7"/>
    </row>
    <row r="70" spans="2:12" ht="12.8">
      <c r="B70" s="7"/>
      <c r="L70" s="7"/>
    </row>
    <row r="71" spans="2:12" ht="12.8">
      <c r="B71" s="7"/>
      <c r="L71" s="7"/>
    </row>
    <row r="72" spans="2:12" ht="12.8">
      <c r="B72" s="7"/>
      <c r="L72" s="7"/>
    </row>
    <row r="73" spans="2:12" ht="12.8">
      <c r="B73" s="7"/>
      <c r="L73" s="7"/>
    </row>
    <row r="74" spans="2:12" ht="12.8">
      <c r="B74" s="7"/>
      <c r="L74" s="7"/>
    </row>
    <row r="75" spans="2:12" ht="12.8">
      <c r="B75" s="7"/>
      <c r="L75" s="7"/>
    </row>
    <row r="76" spans="1:31" s="28" customFormat="1" ht="12.8">
      <c r="A76" s="23"/>
      <c r="B76" s="24"/>
      <c r="C76" s="23"/>
      <c r="D76" s="43" t="s">
        <v>49</v>
      </c>
      <c r="E76" s="26"/>
      <c r="F76" s="126" t="s">
        <v>50</v>
      </c>
      <c r="G76" s="43" t="s">
        <v>49</v>
      </c>
      <c r="H76" s="26"/>
      <c r="I76" s="26"/>
      <c r="J76" s="127" t="s">
        <v>50</v>
      </c>
      <c r="K76" s="26"/>
      <c r="L76" s="40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</row>
    <row r="77" spans="1:31" s="28" customFormat="1" ht="14.4" customHeight="1">
      <c r="A77" s="23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</row>
    <row r="81" spans="1:31" s="28" customFormat="1" ht="6.95" customHeight="1">
      <c r="A81" s="23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</row>
    <row r="82" spans="1:31" s="28" customFormat="1" ht="24.95" customHeight="1">
      <c r="A82" s="23"/>
      <c r="B82" s="24"/>
      <c r="C82" s="8" t="s">
        <v>94</v>
      </c>
      <c r="D82" s="23"/>
      <c r="E82" s="23"/>
      <c r="F82" s="23"/>
      <c r="G82" s="23"/>
      <c r="H82" s="23"/>
      <c r="I82" s="23"/>
      <c r="J82" s="23"/>
      <c r="K82" s="23"/>
      <c r="L82" s="40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</row>
    <row r="83" spans="1:31" s="28" customFormat="1" ht="6.95" customHeight="1">
      <c r="A83" s="23"/>
      <c r="B83" s="24"/>
      <c r="C83" s="23"/>
      <c r="D83" s="23"/>
      <c r="E83" s="23"/>
      <c r="F83" s="23"/>
      <c r="G83" s="23"/>
      <c r="H83" s="23"/>
      <c r="I83" s="23"/>
      <c r="J83" s="23"/>
      <c r="K83" s="23"/>
      <c r="L83" s="40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</row>
    <row r="84" spans="1:31" s="28" customFormat="1" ht="12" customHeight="1">
      <c r="A84" s="23"/>
      <c r="B84" s="24"/>
      <c r="C84" s="16" t="s">
        <v>15</v>
      </c>
      <c r="D84" s="23"/>
      <c r="E84" s="23"/>
      <c r="F84" s="23"/>
      <c r="G84" s="23"/>
      <c r="H84" s="23"/>
      <c r="I84" s="23"/>
      <c r="J84" s="23"/>
      <c r="K84" s="23"/>
      <c r="L84" s="40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</row>
    <row r="85" spans="1:31" s="28" customFormat="1" ht="26.25" customHeight="1">
      <c r="A85" s="23"/>
      <c r="B85" s="24"/>
      <c r="C85" s="23"/>
      <c r="D85" s="23"/>
      <c r="E85" s="106" t="str">
        <f>E7</f>
        <v>Oprava střechy sportovního objektu a hotelu Brankovická 1289, Kolín 28002</v>
      </c>
      <c r="F85" s="106"/>
      <c r="G85" s="106"/>
      <c r="H85" s="106"/>
      <c r="I85" s="23"/>
      <c r="J85" s="23"/>
      <c r="K85" s="23"/>
      <c r="L85" s="40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</row>
    <row r="86" spans="1:31" s="28" customFormat="1" ht="12" customHeight="1">
      <c r="A86" s="23"/>
      <c r="B86" s="24"/>
      <c r="C86" s="16" t="s">
        <v>92</v>
      </c>
      <c r="D86" s="23"/>
      <c r="E86" s="23"/>
      <c r="F86" s="23"/>
      <c r="G86" s="23"/>
      <c r="H86" s="23"/>
      <c r="I86" s="23"/>
      <c r="J86" s="23"/>
      <c r="K86" s="23"/>
      <c r="L86" s="40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</row>
    <row r="87" spans="1:31" s="28" customFormat="1" ht="16.5" customHeight="1">
      <c r="A87" s="23"/>
      <c r="B87" s="24"/>
      <c r="C87" s="23"/>
      <c r="D87" s="23"/>
      <c r="E87" s="107" t="str">
        <f>E9</f>
        <v>01 - Zimní stadion</v>
      </c>
      <c r="F87" s="107"/>
      <c r="G87" s="107"/>
      <c r="H87" s="107"/>
      <c r="I87" s="23"/>
      <c r="J87" s="23"/>
      <c r="K87" s="23"/>
      <c r="L87" s="40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</row>
    <row r="88" spans="1:31" s="28" customFormat="1" ht="6.95" customHeight="1">
      <c r="A88" s="23"/>
      <c r="B88" s="24"/>
      <c r="C88" s="23"/>
      <c r="D88" s="23"/>
      <c r="E88" s="23"/>
      <c r="F88" s="23"/>
      <c r="G88" s="23"/>
      <c r="H88" s="23"/>
      <c r="I88" s="23"/>
      <c r="J88" s="23"/>
      <c r="K88" s="23"/>
      <c r="L88" s="40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</row>
    <row r="89" spans="1:31" s="28" customFormat="1" ht="12" customHeight="1">
      <c r="A89" s="23"/>
      <c r="B89" s="24"/>
      <c r="C89" s="16" t="s">
        <v>19</v>
      </c>
      <c r="D89" s="23"/>
      <c r="E89" s="23"/>
      <c r="F89" s="17" t="str">
        <f>F12</f>
        <v/>
      </c>
      <c r="G89" s="23"/>
      <c r="H89" s="23"/>
      <c r="I89" s="16" t="s">
        <v>21</v>
      </c>
      <c r="J89" s="108" t="str">
        <f>IF(J12="","",J12)</f>
        <v>4. 1. 2023</v>
      </c>
      <c r="K89" s="23"/>
      <c r="L89" s="40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</row>
    <row r="90" spans="1:31" s="28" customFormat="1" ht="6.95" customHeight="1">
      <c r="A90" s="23"/>
      <c r="B90" s="24"/>
      <c r="C90" s="23"/>
      <c r="D90" s="23"/>
      <c r="E90" s="23"/>
      <c r="F90" s="23"/>
      <c r="G90" s="23"/>
      <c r="H90" s="23"/>
      <c r="I90" s="23"/>
      <c r="J90" s="23"/>
      <c r="K90" s="23"/>
      <c r="L90" s="40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</row>
    <row r="91" spans="1:31" s="28" customFormat="1" ht="15.15" customHeight="1">
      <c r="A91" s="23"/>
      <c r="B91" s="24"/>
      <c r="C91" s="16" t="s">
        <v>23</v>
      </c>
      <c r="D91" s="23"/>
      <c r="E91" s="23"/>
      <c r="F91" s="17" t="str">
        <f>E15</f>
        <v>Správa městských sportovišť Kolín</v>
      </c>
      <c r="G91" s="23"/>
      <c r="H91" s="23"/>
      <c r="I91" s="16" t="s">
        <v>29</v>
      </c>
      <c r="J91" s="128" t="str">
        <f>E21</f>
        <v>DEKPROJEKT s.r.o.</v>
      </c>
      <c r="K91" s="23"/>
      <c r="L91" s="40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</row>
    <row r="92" spans="1:31" s="28" customFormat="1" ht="15.15" customHeight="1">
      <c r="A92" s="23"/>
      <c r="B92" s="24"/>
      <c r="C92" s="16" t="s">
        <v>27</v>
      </c>
      <c r="D92" s="23"/>
      <c r="E92" s="23"/>
      <c r="F92" s="17" t="str">
        <f>IF(E18="","",E18)</f>
        <v>Vyplň údaj</v>
      </c>
      <c r="G92" s="23"/>
      <c r="H92" s="23"/>
      <c r="I92" s="16" t="s">
        <v>32</v>
      </c>
      <c r="J92" s="128" t="str">
        <f>E24</f>
        <v>DEKPROJEKT s.r.o.</v>
      </c>
      <c r="K92" s="23"/>
      <c r="L92" s="40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</row>
    <row r="93" spans="1:31" s="28" customFormat="1" ht="10.3" customHeight="1">
      <c r="A93" s="23"/>
      <c r="B93" s="24"/>
      <c r="C93" s="23"/>
      <c r="D93" s="23"/>
      <c r="E93" s="23"/>
      <c r="F93" s="23"/>
      <c r="G93" s="23"/>
      <c r="H93" s="23"/>
      <c r="I93" s="23"/>
      <c r="J93" s="23"/>
      <c r="K93" s="23"/>
      <c r="L93" s="40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</row>
    <row r="94" spans="1:31" s="28" customFormat="1" ht="29.3" customHeight="1">
      <c r="A94" s="23"/>
      <c r="B94" s="24"/>
      <c r="C94" s="129" t="s">
        <v>95</v>
      </c>
      <c r="D94" s="120"/>
      <c r="E94" s="120"/>
      <c r="F94" s="120"/>
      <c r="G94" s="120"/>
      <c r="H94" s="120"/>
      <c r="I94" s="120"/>
      <c r="J94" s="130" t="s">
        <v>96</v>
      </c>
      <c r="K94" s="120"/>
      <c r="L94" s="40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</row>
    <row r="95" spans="1:31" s="28" customFormat="1" ht="10.3" customHeight="1">
      <c r="A95" s="23"/>
      <c r="B95" s="24"/>
      <c r="C95" s="23"/>
      <c r="D95" s="23"/>
      <c r="E95" s="23"/>
      <c r="F95" s="23"/>
      <c r="G95" s="23"/>
      <c r="H95" s="23"/>
      <c r="I95" s="23"/>
      <c r="J95" s="23"/>
      <c r="K95" s="23"/>
      <c r="L95" s="40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</row>
    <row r="96" spans="1:47" s="28" customFormat="1" ht="22.8" customHeight="1">
      <c r="A96" s="23"/>
      <c r="B96" s="24"/>
      <c r="C96" s="131" t="s">
        <v>97</v>
      </c>
      <c r="D96" s="23"/>
      <c r="E96" s="23"/>
      <c r="F96" s="23"/>
      <c r="G96" s="23"/>
      <c r="H96" s="23"/>
      <c r="I96" s="23"/>
      <c r="J96" s="115">
        <f>J129</f>
        <v>0</v>
      </c>
      <c r="K96" s="23"/>
      <c r="L96" s="40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U96" s="4" t="s">
        <v>98</v>
      </c>
    </row>
    <row r="97" spans="2:12" s="132" customFormat="1" ht="24.95" customHeight="1">
      <c r="B97" s="133"/>
      <c r="D97" s="134" t="s">
        <v>99</v>
      </c>
      <c r="E97" s="135"/>
      <c r="F97" s="135"/>
      <c r="G97" s="135"/>
      <c r="H97" s="135"/>
      <c r="I97" s="135"/>
      <c r="J97" s="136">
        <f>J130</f>
        <v>0</v>
      </c>
      <c r="L97" s="133"/>
    </row>
    <row r="98" spans="2:12" s="137" customFormat="1" ht="19.9" customHeight="1">
      <c r="B98" s="138"/>
      <c r="D98" s="139" t="s">
        <v>100</v>
      </c>
      <c r="E98" s="140"/>
      <c r="F98" s="140"/>
      <c r="G98" s="140"/>
      <c r="H98" s="140"/>
      <c r="I98" s="140"/>
      <c r="J98" s="141">
        <f>J131</f>
        <v>0</v>
      </c>
      <c r="L98" s="138"/>
    </row>
    <row r="99" spans="2:12" s="137" customFormat="1" ht="19.9" customHeight="1">
      <c r="B99" s="138"/>
      <c r="D99" s="139" t="s">
        <v>101</v>
      </c>
      <c r="E99" s="140"/>
      <c r="F99" s="140"/>
      <c r="G99" s="140"/>
      <c r="H99" s="140"/>
      <c r="I99" s="140"/>
      <c r="J99" s="141">
        <f>J135</f>
        <v>0</v>
      </c>
      <c r="L99" s="138"/>
    </row>
    <row r="100" spans="2:12" s="137" customFormat="1" ht="19.9" customHeight="1">
      <c r="B100" s="138"/>
      <c r="D100" s="139" t="s">
        <v>102</v>
      </c>
      <c r="E100" s="140"/>
      <c r="F100" s="140"/>
      <c r="G100" s="140"/>
      <c r="H100" s="140"/>
      <c r="I100" s="140"/>
      <c r="J100" s="141">
        <f>J144</f>
        <v>0</v>
      </c>
      <c r="L100" s="138"/>
    </row>
    <row r="101" spans="2:12" s="132" customFormat="1" ht="24.95" customHeight="1">
      <c r="B101" s="133"/>
      <c r="D101" s="134" t="s">
        <v>103</v>
      </c>
      <c r="E101" s="135"/>
      <c r="F101" s="135"/>
      <c r="G101" s="135"/>
      <c r="H101" s="135"/>
      <c r="I101" s="135"/>
      <c r="J101" s="136">
        <f>J147</f>
        <v>0</v>
      </c>
      <c r="L101" s="133"/>
    </row>
    <row r="102" spans="2:12" s="137" customFormat="1" ht="19.9" customHeight="1">
      <c r="B102" s="138"/>
      <c r="D102" s="139" t="s">
        <v>104</v>
      </c>
      <c r="E102" s="140"/>
      <c r="F102" s="140"/>
      <c r="G102" s="140"/>
      <c r="H102" s="140"/>
      <c r="I102" s="140"/>
      <c r="J102" s="141">
        <f>J148</f>
        <v>0</v>
      </c>
      <c r="L102" s="138"/>
    </row>
    <row r="103" spans="2:12" s="137" customFormat="1" ht="19.9" customHeight="1">
      <c r="B103" s="138"/>
      <c r="D103" s="139" t="s">
        <v>105</v>
      </c>
      <c r="E103" s="140"/>
      <c r="F103" s="140"/>
      <c r="G103" s="140"/>
      <c r="H103" s="140"/>
      <c r="I103" s="140"/>
      <c r="J103" s="141">
        <f>J152</f>
        <v>0</v>
      </c>
      <c r="L103" s="138"/>
    </row>
    <row r="104" spans="2:12" s="137" customFormat="1" ht="19.9" customHeight="1">
      <c r="B104" s="138"/>
      <c r="D104" s="139" t="s">
        <v>106</v>
      </c>
      <c r="E104" s="140"/>
      <c r="F104" s="140"/>
      <c r="G104" s="140"/>
      <c r="H104" s="140"/>
      <c r="I104" s="140"/>
      <c r="J104" s="141">
        <f>J249</f>
        <v>0</v>
      </c>
      <c r="L104" s="138"/>
    </row>
    <row r="105" spans="2:12" s="137" customFormat="1" ht="19.9" customHeight="1">
      <c r="B105" s="138"/>
      <c r="D105" s="139" t="s">
        <v>107</v>
      </c>
      <c r="E105" s="140"/>
      <c r="F105" s="140"/>
      <c r="G105" s="140"/>
      <c r="H105" s="140"/>
      <c r="I105" s="140"/>
      <c r="J105" s="141">
        <f>J287</f>
        <v>0</v>
      </c>
      <c r="L105" s="138"/>
    </row>
    <row r="106" spans="2:12" s="137" customFormat="1" ht="19.9" customHeight="1">
      <c r="B106" s="138"/>
      <c r="D106" s="139" t="s">
        <v>108</v>
      </c>
      <c r="E106" s="140"/>
      <c r="F106" s="140"/>
      <c r="G106" s="140"/>
      <c r="H106" s="140"/>
      <c r="I106" s="140"/>
      <c r="J106" s="141">
        <f>J294</f>
        <v>0</v>
      </c>
      <c r="L106" s="138"/>
    </row>
    <row r="107" spans="2:12" s="137" customFormat="1" ht="19.9" customHeight="1">
      <c r="B107" s="138"/>
      <c r="D107" s="139" t="s">
        <v>109</v>
      </c>
      <c r="E107" s="140"/>
      <c r="F107" s="140"/>
      <c r="G107" s="140"/>
      <c r="H107" s="140"/>
      <c r="I107" s="140"/>
      <c r="J107" s="141">
        <f>J297</f>
        <v>0</v>
      </c>
      <c r="L107" s="138"/>
    </row>
    <row r="108" spans="2:12" s="137" customFormat="1" ht="19.9" customHeight="1">
      <c r="B108" s="138"/>
      <c r="D108" s="139" t="s">
        <v>110</v>
      </c>
      <c r="E108" s="140"/>
      <c r="F108" s="140"/>
      <c r="G108" s="140"/>
      <c r="H108" s="140"/>
      <c r="I108" s="140"/>
      <c r="J108" s="141">
        <f>J302</f>
        <v>0</v>
      </c>
      <c r="L108" s="138"/>
    </row>
    <row r="109" spans="2:12" s="137" customFormat="1" ht="19.9" customHeight="1">
      <c r="B109" s="138"/>
      <c r="D109" s="139" t="s">
        <v>111</v>
      </c>
      <c r="E109" s="140"/>
      <c r="F109" s="140"/>
      <c r="G109" s="140"/>
      <c r="H109" s="140"/>
      <c r="I109" s="140"/>
      <c r="J109" s="141">
        <f>J316</f>
        <v>0</v>
      </c>
      <c r="L109" s="138"/>
    </row>
    <row r="110" spans="1:31" s="28" customFormat="1" ht="21.85" customHeight="1">
      <c r="A110" s="23"/>
      <c r="B110" s="24"/>
      <c r="C110" s="23"/>
      <c r="D110" s="23"/>
      <c r="E110" s="23"/>
      <c r="F110" s="23"/>
      <c r="G110" s="23"/>
      <c r="H110" s="23"/>
      <c r="I110" s="23"/>
      <c r="J110" s="23"/>
      <c r="K110" s="23"/>
      <c r="L110" s="40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</row>
    <row r="111" spans="1:31" s="28" customFormat="1" ht="6.95" customHeight="1">
      <c r="A111" s="23"/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40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</row>
    <row r="115" spans="1:31" s="28" customFormat="1" ht="6.95" customHeight="1">
      <c r="A115" s="23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0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</row>
    <row r="116" spans="1:31" s="28" customFormat="1" ht="24.95" customHeight="1">
      <c r="A116" s="23"/>
      <c r="B116" s="24"/>
      <c r="C116" s="8" t="s">
        <v>112</v>
      </c>
      <c r="D116" s="23"/>
      <c r="E116" s="23"/>
      <c r="F116" s="23"/>
      <c r="G116" s="23"/>
      <c r="H116" s="23"/>
      <c r="I116" s="23"/>
      <c r="J116" s="23"/>
      <c r="K116" s="23"/>
      <c r="L116" s="40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</row>
    <row r="117" spans="1:31" s="28" customFormat="1" ht="6.95" customHeight="1">
      <c r="A117" s="23"/>
      <c r="B117" s="24"/>
      <c r="C117" s="23"/>
      <c r="D117" s="23"/>
      <c r="E117" s="23"/>
      <c r="F117" s="23"/>
      <c r="G117" s="23"/>
      <c r="H117" s="23"/>
      <c r="I117" s="23"/>
      <c r="J117" s="23"/>
      <c r="K117" s="23"/>
      <c r="L117" s="40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</row>
    <row r="118" spans="1:31" s="28" customFormat="1" ht="12" customHeight="1">
      <c r="A118" s="23"/>
      <c r="B118" s="24"/>
      <c r="C118" s="16" t="s">
        <v>15</v>
      </c>
      <c r="D118" s="23"/>
      <c r="E118" s="23"/>
      <c r="F118" s="23"/>
      <c r="G118" s="23"/>
      <c r="H118" s="23"/>
      <c r="I118" s="23"/>
      <c r="J118" s="23"/>
      <c r="K118" s="23"/>
      <c r="L118" s="40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</row>
    <row r="119" spans="1:31" s="28" customFormat="1" ht="26.25" customHeight="1">
      <c r="A119" s="23"/>
      <c r="B119" s="24"/>
      <c r="C119" s="23"/>
      <c r="D119" s="23"/>
      <c r="E119" s="106" t="str">
        <f>E7</f>
        <v>Oprava střechy sportovního objektu a hotelu Brankovická 1289, Kolín 28002</v>
      </c>
      <c r="F119" s="106"/>
      <c r="G119" s="106"/>
      <c r="H119" s="106"/>
      <c r="I119" s="23"/>
      <c r="J119" s="23"/>
      <c r="K119" s="23"/>
      <c r="L119" s="40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</row>
    <row r="120" spans="1:31" s="28" customFormat="1" ht="12" customHeight="1">
      <c r="A120" s="23"/>
      <c r="B120" s="24"/>
      <c r="C120" s="16" t="s">
        <v>92</v>
      </c>
      <c r="D120" s="23"/>
      <c r="E120" s="23"/>
      <c r="F120" s="23"/>
      <c r="G120" s="23"/>
      <c r="H120" s="23"/>
      <c r="I120" s="23"/>
      <c r="J120" s="23"/>
      <c r="K120" s="23"/>
      <c r="L120" s="40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</row>
    <row r="121" spans="1:31" s="28" customFormat="1" ht="16.5" customHeight="1">
      <c r="A121" s="23"/>
      <c r="B121" s="24"/>
      <c r="C121" s="23"/>
      <c r="D121" s="23"/>
      <c r="E121" s="107" t="str">
        <f>E9</f>
        <v>01 - Zimní stadion</v>
      </c>
      <c r="F121" s="107"/>
      <c r="G121" s="107"/>
      <c r="H121" s="107"/>
      <c r="I121" s="23"/>
      <c r="J121" s="23"/>
      <c r="K121" s="23"/>
      <c r="L121" s="40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</row>
    <row r="122" spans="1:31" s="28" customFormat="1" ht="6.95" customHeight="1">
      <c r="A122" s="23"/>
      <c r="B122" s="24"/>
      <c r="C122" s="23"/>
      <c r="D122" s="23"/>
      <c r="E122" s="23"/>
      <c r="F122" s="23"/>
      <c r="G122" s="23"/>
      <c r="H122" s="23"/>
      <c r="I122" s="23"/>
      <c r="J122" s="23"/>
      <c r="K122" s="23"/>
      <c r="L122" s="40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</row>
    <row r="123" spans="1:31" s="28" customFormat="1" ht="12" customHeight="1">
      <c r="A123" s="23"/>
      <c r="B123" s="24"/>
      <c r="C123" s="16" t="s">
        <v>19</v>
      </c>
      <c r="D123" s="23"/>
      <c r="E123" s="23"/>
      <c r="F123" s="17" t="str">
        <f>F12</f>
        <v/>
      </c>
      <c r="G123" s="23"/>
      <c r="H123" s="23"/>
      <c r="I123" s="16" t="s">
        <v>21</v>
      </c>
      <c r="J123" s="108" t="str">
        <f>IF(J12="","",J12)</f>
        <v>4. 1. 2023</v>
      </c>
      <c r="K123" s="23"/>
      <c r="L123" s="40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</row>
    <row r="124" spans="1:31" s="28" customFormat="1" ht="6.95" customHeight="1">
      <c r="A124" s="23"/>
      <c r="B124" s="24"/>
      <c r="C124" s="23"/>
      <c r="D124" s="23"/>
      <c r="E124" s="23"/>
      <c r="F124" s="23"/>
      <c r="G124" s="23"/>
      <c r="H124" s="23"/>
      <c r="I124" s="23"/>
      <c r="J124" s="23"/>
      <c r="K124" s="23"/>
      <c r="L124" s="40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</row>
    <row r="125" spans="1:31" s="28" customFormat="1" ht="15.15" customHeight="1">
      <c r="A125" s="23"/>
      <c r="B125" s="24"/>
      <c r="C125" s="16" t="s">
        <v>23</v>
      </c>
      <c r="D125" s="23"/>
      <c r="E125" s="23"/>
      <c r="F125" s="17" t="str">
        <f>E15</f>
        <v>Správa městských sportovišť Kolín</v>
      </c>
      <c r="G125" s="23"/>
      <c r="H125" s="23"/>
      <c r="I125" s="16" t="s">
        <v>29</v>
      </c>
      <c r="J125" s="128" t="str">
        <f>E21</f>
        <v>DEKPROJEKT s.r.o.</v>
      </c>
      <c r="K125" s="23"/>
      <c r="L125" s="40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</row>
    <row r="126" spans="1:31" s="28" customFormat="1" ht="15.15" customHeight="1">
      <c r="A126" s="23"/>
      <c r="B126" s="24"/>
      <c r="C126" s="16" t="s">
        <v>27</v>
      </c>
      <c r="D126" s="23"/>
      <c r="E126" s="23"/>
      <c r="F126" s="17" t="str">
        <f>IF(E18="","",E18)</f>
        <v>Vyplň údaj</v>
      </c>
      <c r="G126" s="23"/>
      <c r="H126" s="23"/>
      <c r="I126" s="16" t="s">
        <v>32</v>
      </c>
      <c r="J126" s="128" t="str">
        <f>E24</f>
        <v>DEKPROJEKT s.r.o.</v>
      </c>
      <c r="K126" s="23"/>
      <c r="L126" s="40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</row>
    <row r="127" spans="1:31" s="28" customFormat="1" ht="10.3" customHeight="1">
      <c r="A127" s="23"/>
      <c r="B127" s="24"/>
      <c r="C127" s="23"/>
      <c r="D127" s="23"/>
      <c r="E127" s="23"/>
      <c r="F127" s="23"/>
      <c r="G127" s="23"/>
      <c r="H127" s="23"/>
      <c r="I127" s="23"/>
      <c r="J127" s="23"/>
      <c r="K127" s="23"/>
      <c r="L127" s="40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</row>
    <row r="128" spans="1:31" s="149" customFormat="1" ht="29.3" customHeight="1">
      <c r="A128" s="142"/>
      <c r="B128" s="143"/>
      <c r="C128" s="144" t="s">
        <v>113</v>
      </c>
      <c r="D128" s="145" t="s">
        <v>59</v>
      </c>
      <c r="E128" s="145" t="s">
        <v>55</v>
      </c>
      <c r="F128" s="145" t="s">
        <v>56</v>
      </c>
      <c r="G128" s="145" t="s">
        <v>114</v>
      </c>
      <c r="H128" s="145" t="s">
        <v>115</v>
      </c>
      <c r="I128" s="145" t="s">
        <v>116</v>
      </c>
      <c r="J128" s="146" t="s">
        <v>96</v>
      </c>
      <c r="K128" s="147" t="s">
        <v>117</v>
      </c>
      <c r="L128" s="148"/>
      <c r="M128" s="69"/>
      <c r="N128" s="70" t="s">
        <v>38</v>
      </c>
      <c r="O128" s="70" t="s">
        <v>118</v>
      </c>
      <c r="P128" s="70" t="s">
        <v>119</v>
      </c>
      <c r="Q128" s="70" t="s">
        <v>120</v>
      </c>
      <c r="R128" s="70" t="s">
        <v>121</v>
      </c>
      <c r="S128" s="70" t="s">
        <v>122</v>
      </c>
      <c r="T128" s="71" t="s">
        <v>123</v>
      </c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</row>
    <row r="129" spans="1:63" s="28" customFormat="1" ht="22.8" customHeight="1">
      <c r="A129" s="23"/>
      <c r="B129" s="24"/>
      <c r="C129" s="77" t="s">
        <v>124</v>
      </c>
      <c r="D129" s="23"/>
      <c r="E129" s="23"/>
      <c r="F129" s="23"/>
      <c r="G129" s="23"/>
      <c r="H129" s="23"/>
      <c r="I129" s="23"/>
      <c r="J129" s="150">
        <f>BK129</f>
        <v>0</v>
      </c>
      <c r="K129" s="23"/>
      <c r="L129" s="24"/>
      <c r="M129" s="72"/>
      <c r="N129" s="59"/>
      <c r="O129" s="73"/>
      <c r="P129" s="151">
        <f>P130+P147</f>
        <v>0</v>
      </c>
      <c r="Q129" s="73"/>
      <c r="R129" s="151">
        <f>R130+R147</f>
        <v>21.80465989</v>
      </c>
      <c r="S129" s="73"/>
      <c r="T129" s="152">
        <f>T130+T147</f>
        <v>47.0700477</v>
      </c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T129" s="4" t="s">
        <v>73</v>
      </c>
      <c r="AU129" s="4" t="s">
        <v>98</v>
      </c>
      <c r="BK129" s="153">
        <f>BK130+BK147</f>
        <v>0</v>
      </c>
    </row>
    <row r="130" spans="2:63" s="154" customFormat="1" ht="25.9" customHeight="1">
      <c r="B130" s="155"/>
      <c r="D130" s="156" t="s">
        <v>73</v>
      </c>
      <c r="E130" s="157" t="s">
        <v>125</v>
      </c>
      <c r="F130" s="157" t="s">
        <v>126</v>
      </c>
      <c r="I130" s="158"/>
      <c r="J130" s="159">
        <f>BK130</f>
        <v>0</v>
      </c>
      <c r="L130" s="155"/>
      <c r="M130" s="160"/>
      <c r="N130" s="161"/>
      <c r="O130" s="161"/>
      <c r="P130" s="162">
        <f>P131+P135+P144</f>
        <v>0</v>
      </c>
      <c r="Q130" s="161"/>
      <c r="R130" s="162">
        <f>R131+R135+R144</f>
        <v>0</v>
      </c>
      <c r="S130" s="161"/>
      <c r="T130" s="163">
        <f>T131+T135+T144</f>
        <v>0</v>
      </c>
      <c r="AR130" s="156" t="s">
        <v>82</v>
      </c>
      <c r="AT130" s="164" t="s">
        <v>73</v>
      </c>
      <c r="AU130" s="164" t="s">
        <v>74</v>
      </c>
      <c r="AY130" s="156" t="s">
        <v>127</v>
      </c>
      <c r="BK130" s="165">
        <f>BK131+BK135+BK144</f>
        <v>0</v>
      </c>
    </row>
    <row r="131" spans="2:63" s="154" customFormat="1" ht="22.8" customHeight="1">
      <c r="B131" s="155"/>
      <c r="D131" s="156" t="s">
        <v>73</v>
      </c>
      <c r="E131" s="166" t="s">
        <v>128</v>
      </c>
      <c r="F131" s="166" t="s">
        <v>129</v>
      </c>
      <c r="I131" s="158"/>
      <c r="J131" s="167">
        <f>BK131</f>
        <v>0</v>
      </c>
      <c r="L131" s="155"/>
      <c r="M131" s="160"/>
      <c r="N131" s="161"/>
      <c r="O131" s="161"/>
      <c r="P131" s="162">
        <f>SUM(P132:P134)</f>
        <v>0</v>
      </c>
      <c r="Q131" s="161"/>
      <c r="R131" s="162">
        <f>SUM(R132:R134)</f>
        <v>0</v>
      </c>
      <c r="S131" s="161"/>
      <c r="T131" s="163">
        <f>SUM(T132:T134)</f>
        <v>0</v>
      </c>
      <c r="AR131" s="156" t="s">
        <v>82</v>
      </c>
      <c r="AT131" s="164" t="s">
        <v>73</v>
      </c>
      <c r="AU131" s="164" t="s">
        <v>82</v>
      </c>
      <c r="AY131" s="156" t="s">
        <v>127</v>
      </c>
      <c r="BK131" s="165">
        <f>SUM(BK132:BK134)</f>
        <v>0</v>
      </c>
    </row>
    <row r="132" spans="1:65" s="28" customFormat="1" ht="24.15" customHeight="1">
      <c r="A132" s="23"/>
      <c r="B132" s="168"/>
      <c r="C132" s="169" t="s">
        <v>82</v>
      </c>
      <c r="D132" s="169" t="s">
        <v>130</v>
      </c>
      <c r="E132" s="170" t="s">
        <v>131</v>
      </c>
      <c r="F132" s="171" t="s">
        <v>132</v>
      </c>
      <c r="G132" s="172" t="s">
        <v>133</v>
      </c>
      <c r="H132" s="173">
        <v>5056.806</v>
      </c>
      <c r="I132" s="174"/>
      <c r="J132" s="175">
        <f>ROUND(I132*H132,2)</f>
        <v>0</v>
      </c>
      <c r="K132" s="176"/>
      <c r="L132" s="24"/>
      <c r="M132" s="177"/>
      <c r="N132" s="178" t="s">
        <v>39</v>
      </c>
      <c r="O132" s="61"/>
      <c r="P132" s="179">
        <f>O132*H132</f>
        <v>0</v>
      </c>
      <c r="Q132" s="179">
        <v>0</v>
      </c>
      <c r="R132" s="179">
        <f>Q132*H132</f>
        <v>0</v>
      </c>
      <c r="S132" s="179">
        <v>0</v>
      </c>
      <c r="T132" s="180">
        <f>S132*H132</f>
        <v>0</v>
      </c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R132" s="181" t="s">
        <v>134</v>
      </c>
      <c r="AT132" s="181" t="s">
        <v>130</v>
      </c>
      <c r="AU132" s="181" t="s">
        <v>84</v>
      </c>
      <c r="AY132" s="4" t="s">
        <v>127</v>
      </c>
      <c r="BE132" s="182">
        <f>IF(N132="základní",J132,0)</f>
        <v>0</v>
      </c>
      <c r="BF132" s="182">
        <f>IF(N132="snížená",J132,0)</f>
        <v>0</v>
      </c>
      <c r="BG132" s="182">
        <f>IF(N132="zákl. přenesená",J132,0)</f>
        <v>0</v>
      </c>
      <c r="BH132" s="182">
        <f>IF(N132="sníž. přenesená",J132,0)</f>
        <v>0</v>
      </c>
      <c r="BI132" s="182">
        <f>IF(N132="nulová",J132,0)</f>
        <v>0</v>
      </c>
      <c r="BJ132" s="4" t="s">
        <v>82</v>
      </c>
      <c r="BK132" s="182">
        <f>ROUND(I132*H132,2)</f>
        <v>0</v>
      </c>
      <c r="BL132" s="4" t="s">
        <v>134</v>
      </c>
      <c r="BM132" s="181" t="s">
        <v>135</v>
      </c>
    </row>
    <row r="133" spans="1:47" s="28" customFormat="1" ht="12.8">
      <c r="A133" s="23"/>
      <c r="B133" s="24"/>
      <c r="C133" s="23"/>
      <c r="D133" s="183" t="s">
        <v>136</v>
      </c>
      <c r="E133" s="23"/>
      <c r="F133" s="184" t="s">
        <v>137</v>
      </c>
      <c r="G133" s="23"/>
      <c r="H133" s="23"/>
      <c r="I133" s="185"/>
      <c r="J133" s="23"/>
      <c r="K133" s="23"/>
      <c r="L133" s="24"/>
      <c r="M133" s="186"/>
      <c r="N133" s="187"/>
      <c r="O133" s="61"/>
      <c r="P133" s="61"/>
      <c r="Q133" s="61"/>
      <c r="R133" s="61"/>
      <c r="S133" s="61"/>
      <c r="T133" s="62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T133" s="4" t="s">
        <v>136</v>
      </c>
      <c r="AU133" s="4" t="s">
        <v>84</v>
      </c>
    </row>
    <row r="134" spans="2:51" s="188" customFormat="1" ht="12.8">
      <c r="B134" s="189"/>
      <c r="D134" s="183" t="s">
        <v>138</v>
      </c>
      <c r="E134" s="190"/>
      <c r="F134" s="191" t="s">
        <v>139</v>
      </c>
      <c r="H134" s="192">
        <v>5056.806</v>
      </c>
      <c r="I134" s="193"/>
      <c r="L134" s="189"/>
      <c r="M134" s="194"/>
      <c r="N134" s="195"/>
      <c r="O134" s="195"/>
      <c r="P134" s="195"/>
      <c r="Q134" s="195"/>
      <c r="R134" s="195"/>
      <c r="S134" s="195"/>
      <c r="T134" s="196"/>
      <c r="AT134" s="190" t="s">
        <v>138</v>
      </c>
      <c r="AU134" s="190" t="s">
        <v>84</v>
      </c>
      <c r="AV134" s="188" t="s">
        <v>84</v>
      </c>
      <c r="AW134" s="188" t="s">
        <v>31</v>
      </c>
      <c r="AX134" s="188" t="s">
        <v>82</v>
      </c>
      <c r="AY134" s="190" t="s">
        <v>127</v>
      </c>
    </row>
    <row r="135" spans="2:63" s="154" customFormat="1" ht="22.8" customHeight="1">
      <c r="B135" s="155"/>
      <c r="D135" s="156" t="s">
        <v>73</v>
      </c>
      <c r="E135" s="166" t="s">
        <v>140</v>
      </c>
      <c r="F135" s="166" t="s">
        <v>141</v>
      </c>
      <c r="I135" s="158"/>
      <c r="J135" s="167">
        <f>BK135</f>
        <v>0</v>
      </c>
      <c r="L135" s="155"/>
      <c r="M135" s="160"/>
      <c r="N135" s="161"/>
      <c r="O135" s="161"/>
      <c r="P135" s="162">
        <f>SUM(P136:P143)</f>
        <v>0</v>
      </c>
      <c r="Q135" s="161"/>
      <c r="R135" s="162">
        <f>SUM(R136:R143)</f>
        <v>0</v>
      </c>
      <c r="S135" s="161"/>
      <c r="T135" s="163">
        <f>SUM(T136:T143)</f>
        <v>0</v>
      </c>
      <c r="AR135" s="156" t="s">
        <v>82</v>
      </c>
      <c r="AT135" s="164" t="s">
        <v>73</v>
      </c>
      <c r="AU135" s="164" t="s">
        <v>82</v>
      </c>
      <c r="AY135" s="156" t="s">
        <v>127</v>
      </c>
      <c r="BK135" s="165">
        <f>SUM(BK136:BK143)</f>
        <v>0</v>
      </c>
    </row>
    <row r="136" spans="1:65" s="28" customFormat="1" ht="33" customHeight="1">
      <c r="A136" s="23"/>
      <c r="B136" s="168"/>
      <c r="C136" s="169" t="s">
        <v>84</v>
      </c>
      <c r="D136" s="169" t="s">
        <v>130</v>
      </c>
      <c r="E136" s="170" t="s">
        <v>142</v>
      </c>
      <c r="F136" s="171" t="s">
        <v>143</v>
      </c>
      <c r="G136" s="172" t="s">
        <v>144</v>
      </c>
      <c r="H136" s="173">
        <v>47.07</v>
      </c>
      <c r="I136" s="174"/>
      <c r="J136" s="175">
        <f>ROUND(I136*H136,2)</f>
        <v>0</v>
      </c>
      <c r="K136" s="176"/>
      <c r="L136" s="24"/>
      <c r="M136" s="177"/>
      <c r="N136" s="178" t="s">
        <v>39</v>
      </c>
      <c r="O136" s="61"/>
      <c r="P136" s="179">
        <f>O136*H136</f>
        <v>0</v>
      </c>
      <c r="Q136" s="179">
        <v>0</v>
      </c>
      <c r="R136" s="179">
        <f>Q136*H136</f>
        <v>0</v>
      </c>
      <c r="S136" s="179">
        <v>0</v>
      </c>
      <c r="T136" s="180">
        <f>S136*H136</f>
        <v>0</v>
      </c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R136" s="181" t="s">
        <v>134</v>
      </c>
      <c r="AT136" s="181" t="s">
        <v>130</v>
      </c>
      <c r="AU136" s="181" t="s">
        <v>84</v>
      </c>
      <c r="AY136" s="4" t="s">
        <v>127</v>
      </c>
      <c r="BE136" s="182">
        <f>IF(N136="základní",J136,0)</f>
        <v>0</v>
      </c>
      <c r="BF136" s="182">
        <f>IF(N136="snížená",J136,0)</f>
        <v>0</v>
      </c>
      <c r="BG136" s="182">
        <f>IF(N136="zákl. přenesená",J136,0)</f>
        <v>0</v>
      </c>
      <c r="BH136" s="182">
        <f>IF(N136="sníž. přenesená",J136,0)</f>
        <v>0</v>
      </c>
      <c r="BI136" s="182">
        <f>IF(N136="nulová",J136,0)</f>
        <v>0</v>
      </c>
      <c r="BJ136" s="4" t="s">
        <v>82</v>
      </c>
      <c r="BK136" s="182">
        <f>ROUND(I136*H136,2)</f>
        <v>0</v>
      </c>
      <c r="BL136" s="4" t="s">
        <v>134</v>
      </c>
      <c r="BM136" s="181" t="s">
        <v>145</v>
      </c>
    </row>
    <row r="137" spans="1:47" s="28" customFormat="1" ht="12.8">
      <c r="A137" s="23"/>
      <c r="B137" s="24"/>
      <c r="C137" s="23"/>
      <c r="D137" s="183" t="s">
        <v>136</v>
      </c>
      <c r="E137" s="23"/>
      <c r="F137" s="184" t="s">
        <v>146</v>
      </c>
      <c r="G137" s="23"/>
      <c r="H137" s="23"/>
      <c r="I137" s="185"/>
      <c r="J137" s="23"/>
      <c r="K137" s="23"/>
      <c r="L137" s="24"/>
      <c r="M137" s="186"/>
      <c r="N137" s="187"/>
      <c r="O137" s="61"/>
      <c r="P137" s="61"/>
      <c r="Q137" s="61"/>
      <c r="R137" s="61"/>
      <c r="S137" s="61"/>
      <c r="T137" s="62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T137" s="4" t="s">
        <v>136</v>
      </c>
      <c r="AU137" s="4" t="s">
        <v>84</v>
      </c>
    </row>
    <row r="138" spans="1:65" s="28" customFormat="1" ht="33" customHeight="1">
      <c r="A138" s="23"/>
      <c r="B138" s="168"/>
      <c r="C138" s="169" t="s">
        <v>147</v>
      </c>
      <c r="D138" s="169" t="s">
        <v>130</v>
      </c>
      <c r="E138" s="170" t="s">
        <v>148</v>
      </c>
      <c r="F138" s="171" t="s">
        <v>149</v>
      </c>
      <c r="G138" s="172" t="s">
        <v>144</v>
      </c>
      <c r="H138" s="173">
        <v>47.07</v>
      </c>
      <c r="I138" s="174"/>
      <c r="J138" s="175">
        <f>ROUND(I138*H138,2)</f>
        <v>0</v>
      </c>
      <c r="K138" s="176"/>
      <c r="L138" s="24"/>
      <c r="M138" s="177"/>
      <c r="N138" s="178" t="s">
        <v>39</v>
      </c>
      <c r="O138" s="61"/>
      <c r="P138" s="179">
        <f>O138*H138</f>
        <v>0</v>
      </c>
      <c r="Q138" s="179">
        <v>0</v>
      </c>
      <c r="R138" s="179">
        <f>Q138*H138</f>
        <v>0</v>
      </c>
      <c r="S138" s="179">
        <v>0</v>
      </c>
      <c r="T138" s="180">
        <f>S138*H138</f>
        <v>0</v>
      </c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R138" s="181" t="s">
        <v>134</v>
      </c>
      <c r="AT138" s="181" t="s">
        <v>130</v>
      </c>
      <c r="AU138" s="181" t="s">
        <v>84</v>
      </c>
      <c r="AY138" s="4" t="s">
        <v>127</v>
      </c>
      <c r="BE138" s="182">
        <f>IF(N138="základní",J138,0)</f>
        <v>0</v>
      </c>
      <c r="BF138" s="182">
        <f>IF(N138="snížená",J138,0)</f>
        <v>0</v>
      </c>
      <c r="BG138" s="182">
        <f>IF(N138="zákl. přenesená",J138,0)</f>
        <v>0</v>
      </c>
      <c r="BH138" s="182">
        <f>IF(N138="sníž. přenesená",J138,0)</f>
        <v>0</v>
      </c>
      <c r="BI138" s="182">
        <f>IF(N138="nulová",J138,0)</f>
        <v>0</v>
      </c>
      <c r="BJ138" s="4" t="s">
        <v>82</v>
      </c>
      <c r="BK138" s="182">
        <f>ROUND(I138*H138,2)</f>
        <v>0</v>
      </c>
      <c r="BL138" s="4" t="s">
        <v>134</v>
      </c>
      <c r="BM138" s="181" t="s">
        <v>150</v>
      </c>
    </row>
    <row r="139" spans="1:47" s="28" customFormat="1" ht="12.8">
      <c r="A139" s="23"/>
      <c r="B139" s="24"/>
      <c r="C139" s="23"/>
      <c r="D139" s="183" t="s">
        <v>136</v>
      </c>
      <c r="E139" s="23"/>
      <c r="F139" s="184" t="s">
        <v>151</v>
      </c>
      <c r="G139" s="23"/>
      <c r="H139" s="23"/>
      <c r="I139" s="185"/>
      <c r="J139" s="23"/>
      <c r="K139" s="23"/>
      <c r="L139" s="24"/>
      <c r="M139" s="186"/>
      <c r="N139" s="187"/>
      <c r="O139" s="61"/>
      <c r="P139" s="61"/>
      <c r="Q139" s="61"/>
      <c r="R139" s="61"/>
      <c r="S139" s="61"/>
      <c r="T139" s="62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T139" s="4" t="s">
        <v>136</v>
      </c>
      <c r="AU139" s="4" t="s">
        <v>84</v>
      </c>
    </row>
    <row r="140" spans="1:65" s="28" customFormat="1" ht="24.15" customHeight="1">
      <c r="A140" s="23"/>
      <c r="B140" s="168"/>
      <c r="C140" s="169" t="s">
        <v>134</v>
      </c>
      <c r="D140" s="169" t="s">
        <v>130</v>
      </c>
      <c r="E140" s="170" t="s">
        <v>152</v>
      </c>
      <c r="F140" s="171" t="s">
        <v>153</v>
      </c>
      <c r="G140" s="172" t="s">
        <v>144</v>
      </c>
      <c r="H140" s="173">
        <v>47.07</v>
      </c>
      <c r="I140" s="174"/>
      <c r="J140" s="175">
        <f>ROUND(I140*H140,2)</f>
        <v>0</v>
      </c>
      <c r="K140" s="176"/>
      <c r="L140" s="24"/>
      <c r="M140" s="177"/>
      <c r="N140" s="178" t="s">
        <v>39</v>
      </c>
      <c r="O140" s="61"/>
      <c r="P140" s="179">
        <f>O140*H140</f>
        <v>0</v>
      </c>
      <c r="Q140" s="179">
        <v>0</v>
      </c>
      <c r="R140" s="179">
        <f>Q140*H140</f>
        <v>0</v>
      </c>
      <c r="S140" s="179">
        <v>0</v>
      </c>
      <c r="T140" s="180">
        <f>S140*H140</f>
        <v>0</v>
      </c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R140" s="181" t="s">
        <v>134</v>
      </c>
      <c r="AT140" s="181" t="s">
        <v>130</v>
      </c>
      <c r="AU140" s="181" t="s">
        <v>84</v>
      </c>
      <c r="AY140" s="4" t="s">
        <v>127</v>
      </c>
      <c r="BE140" s="182">
        <f>IF(N140="základní",J140,0)</f>
        <v>0</v>
      </c>
      <c r="BF140" s="182">
        <f>IF(N140="snížená",J140,0)</f>
        <v>0</v>
      </c>
      <c r="BG140" s="182">
        <f>IF(N140="zákl. přenesená",J140,0)</f>
        <v>0</v>
      </c>
      <c r="BH140" s="182">
        <f>IF(N140="sníž. přenesená",J140,0)</f>
        <v>0</v>
      </c>
      <c r="BI140" s="182">
        <f>IF(N140="nulová",J140,0)</f>
        <v>0</v>
      </c>
      <c r="BJ140" s="4" t="s">
        <v>82</v>
      </c>
      <c r="BK140" s="182">
        <f>ROUND(I140*H140,2)</f>
        <v>0</v>
      </c>
      <c r="BL140" s="4" t="s">
        <v>134</v>
      </c>
      <c r="BM140" s="181" t="s">
        <v>154</v>
      </c>
    </row>
    <row r="141" spans="1:47" s="28" customFormat="1" ht="12.8">
      <c r="A141" s="23"/>
      <c r="B141" s="24"/>
      <c r="C141" s="23"/>
      <c r="D141" s="183" t="s">
        <v>136</v>
      </c>
      <c r="E141" s="23"/>
      <c r="F141" s="184" t="s">
        <v>155</v>
      </c>
      <c r="G141" s="23"/>
      <c r="H141" s="23"/>
      <c r="I141" s="185"/>
      <c r="J141" s="23"/>
      <c r="K141" s="23"/>
      <c r="L141" s="24"/>
      <c r="M141" s="186"/>
      <c r="N141" s="187"/>
      <c r="O141" s="61"/>
      <c r="P141" s="61"/>
      <c r="Q141" s="61"/>
      <c r="R141" s="61"/>
      <c r="S141" s="61"/>
      <c r="T141" s="62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T141" s="4" t="s">
        <v>136</v>
      </c>
      <c r="AU141" s="4" t="s">
        <v>84</v>
      </c>
    </row>
    <row r="142" spans="1:65" s="28" customFormat="1" ht="24.15" customHeight="1">
      <c r="A142" s="23"/>
      <c r="B142" s="168"/>
      <c r="C142" s="169" t="s">
        <v>156</v>
      </c>
      <c r="D142" s="169" t="s">
        <v>130</v>
      </c>
      <c r="E142" s="170" t="s">
        <v>157</v>
      </c>
      <c r="F142" s="171" t="s">
        <v>158</v>
      </c>
      <c r="G142" s="172" t="s">
        <v>144</v>
      </c>
      <c r="H142" s="173">
        <v>47.07</v>
      </c>
      <c r="I142" s="174"/>
      <c r="J142" s="175">
        <f>ROUND(I142*H142,2)</f>
        <v>0</v>
      </c>
      <c r="K142" s="176"/>
      <c r="L142" s="24"/>
      <c r="M142" s="177"/>
      <c r="N142" s="178" t="s">
        <v>39</v>
      </c>
      <c r="O142" s="61"/>
      <c r="P142" s="179">
        <f>O142*H142</f>
        <v>0</v>
      </c>
      <c r="Q142" s="179">
        <v>0</v>
      </c>
      <c r="R142" s="179">
        <f>Q142*H142</f>
        <v>0</v>
      </c>
      <c r="S142" s="179">
        <v>0</v>
      </c>
      <c r="T142" s="180">
        <f>S142*H142</f>
        <v>0</v>
      </c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R142" s="181" t="s">
        <v>134</v>
      </c>
      <c r="AT142" s="181" t="s">
        <v>130</v>
      </c>
      <c r="AU142" s="181" t="s">
        <v>84</v>
      </c>
      <c r="AY142" s="4" t="s">
        <v>127</v>
      </c>
      <c r="BE142" s="182">
        <f>IF(N142="základní",J142,0)</f>
        <v>0</v>
      </c>
      <c r="BF142" s="182">
        <f>IF(N142="snížená",J142,0)</f>
        <v>0</v>
      </c>
      <c r="BG142" s="182">
        <f>IF(N142="zákl. přenesená",J142,0)</f>
        <v>0</v>
      </c>
      <c r="BH142" s="182">
        <f>IF(N142="sníž. přenesená",J142,0)</f>
        <v>0</v>
      </c>
      <c r="BI142" s="182">
        <f>IF(N142="nulová",J142,0)</f>
        <v>0</v>
      </c>
      <c r="BJ142" s="4" t="s">
        <v>82</v>
      </c>
      <c r="BK142" s="182">
        <f>ROUND(I142*H142,2)</f>
        <v>0</v>
      </c>
      <c r="BL142" s="4" t="s">
        <v>134</v>
      </c>
      <c r="BM142" s="181" t="s">
        <v>159</v>
      </c>
    </row>
    <row r="143" spans="1:47" s="28" customFormat="1" ht="12.8">
      <c r="A143" s="23"/>
      <c r="B143" s="24"/>
      <c r="C143" s="23"/>
      <c r="D143" s="183" t="s">
        <v>136</v>
      </c>
      <c r="E143" s="23"/>
      <c r="F143" s="184" t="s">
        <v>160</v>
      </c>
      <c r="G143" s="23"/>
      <c r="H143" s="23"/>
      <c r="I143" s="185"/>
      <c r="J143" s="23"/>
      <c r="K143" s="23"/>
      <c r="L143" s="24"/>
      <c r="M143" s="186"/>
      <c r="N143" s="187"/>
      <c r="O143" s="61"/>
      <c r="P143" s="61"/>
      <c r="Q143" s="61"/>
      <c r="R143" s="61"/>
      <c r="S143" s="61"/>
      <c r="T143" s="62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T143" s="4" t="s">
        <v>136</v>
      </c>
      <c r="AU143" s="4" t="s">
        <v>84</v>
      </c>
    </row>
    <row r="144" spans="2:63" s="154" customFormat="1" ht="22.8" customHeight="1">
      <c r="B144" s="155"/>
      <c r="D144" s="156" t="s">
        <v>73</v>
      </c>
      <c r="E144" s="166" t="s">
        <v>161</v>
      </c>
      <c r="F144" s="166" t="s">
        <v>162</v>
      </c>
      <c r="I144" s="158"/>
      <c r="J144" s="167">
        <f>BK144</f>
        <v>0</v>
      </c>
      <c r="L144" s="155"/>
      <c r="M144" s="160"/>
      <c r="N144" s="161"/>
      <c r="O144" s="161"/>
      <c r="P144" s="162">
        <f>SUM(P145:P146)</f>
        <v>0</v>
      </c>
      <c r="Q144" s="161"/>
      <c r="R144" s="162">
        <f>SUM(R145:R146)</f>
        <v>0</v>
      </c>
      <c r="S144" s="161"/>
      <c r="T144" s="163">
        <f>SUM(T145:T146)</f>
        <v>0</v>
      </c>
      <c r="AR144" s="156" t="s">
        <v>82</v>
      </c>
      <c r="AT144" s="164" t="s">
        <v>73</v>
      </c>
      <c r="AU144" s="164" t="s">
        <v>82</v>
      </c>
      <c r="AY144" s="156" t="s">
        <v>127</v>
      </c>
      <c r="BK144" s="165">
        <f>SUM(BK145:BK146)</f>
        <v>0</v>
      </c>
    </row>
    <row r="145" spans="1:65" s="28" customFormat="1" ht="21.75" customHeight="1">
      <c r="A145" s="23"/>
      <c r="B145" s="168"/>
      <c r="C145" s="197" t="s">
        <v>163</v>
      </c>
      <c r="D145" s="197" t="s">
        <v>130</v>
      </c>
      <c r="E145" s="198" t="s">
        <v>164</v>
      </c>
      <c r="F145" s="199" t="s">
        <v>165</v>
      </c>
      <c r="G145" s="172" t="s">
        <v>144</v>
      </c>
      <c r="H145" s="173">
        <v>0.2</v>
      </c>
      <c r="I145" s="174"/>
      <c r="J145" s="175">
        <f>ROUND(I145*H145,2)</f>
        <v>0</v>
      </c>
      <c r="K145" s="176"/>
      <c r="L145" s="24"/>
      <c r="M145" s="177"/>
      <c r="N145" s="178" t="s">
        <v>39</v>
      </c>
      <c r="O145" s="61"/>
      <c r="P145" s="179">
        <f>O145*H145</f>
        <v>0</v>
      </c>
      <c r="Q145" s="179">
        <v>0</v>
      </c>
      <c r="R145" s="179">
        <f>Q145*H145</f>
        <v>0</v>
      </c>
      <c r="S145" s="179">
        <v>0</v>
      </c>
      <c r="T145" s="180">
        <f>S145*H145</f>
        <v>0</v>
      </c>
      <c r="U145" s="23"/>
      <c r="V145" s="200" t="s">
        <v>166</v>
      </c>
      <c r="W145" s="23"/>
      <c r="X145" s="23"/>
      <c r="Y145" s="23"/>
      <c r="Z145" s="23"/>
      <c r="AA145" s="23"/>
      <c r="AB145" s="23"/>
      <c r="AC145" s="23"/>
      <c r="AD145" s="23"/>
      <c r="AE145" s="23"/>
      <c r="AR145" s="181" t="s">
        <v>134</v>
      </c>
      <c r="AT145" s="181" t="s">
        <v>130</v>
      </c>
      <c r="AU145" s="181" t="s">
        <v>84</v>
      </c>
      <c r="AY145" s="4" t="s">
        <v>127</v>
      </c>
      <c r="BE145" s="182">
        <f>IF(N145="základní",J145,0)</f>
        <v>0</v>
      </c>
      <c r="BF145" s="182">
        <f>IF(N145="snížená",J145,0)</f>
        <v>0</v>
      </c>
      <c r="BG145" s="182">
        <f>IF(N145="zákl. přenesená",J145,0)</f>
        <v>0</v>
      </c>
      <c r="BH145" s="182">
        <f>IF(N145="sníž. přenesená",J145,0)</f>
        <v>0</v>
      </c>
      <c r="BI145" s="182">
        <f>IF(N145="nulová",J145,0)</f>
        <v>0</v>
      </c>
      <c r="BJ145" s="4" t="s">
        <v>82</v>
      </c>
      <c r="BK145" s="182">
        <f>ROUND(I145*H145,2)</f>
        <v>0</v>
      </c>
      <c r="BL145" s="4" t="s">
        <v>134</v>
      </c>
      <c r="BM145" s="181" t="s">
        <v>167</v>
      </c>
    </row>
    <row r="146" spans="1:47" s="28" customFormat="1" ht="12.8">
      <c r="A146" s="23"/>
      <c r="B146" s="24"/>
      <c r="C146" s="23"/>
      <c r="D146" s="183" t="s">
        <v>136</v>
      </c>
      <c r="E146" s="23"/>
      <c r="F146" s="184" t="s">
        <v>168</v>
      </c>
      <c r="G146" s="23"/>
      <c r="H146" s="23"/>
      <c r="I146" s="185"/>
      <c r="J146" s="23"/>
      <c r="K146" s="23"/>
      <c r="L146" s="24"/>
      <c r="M146" s="186"/>
      <c r="N146" s="187"/>
      <c r="O146" s="61"/>
      <c r="P146" s="61"/>
      <c r="Q146" s="61"/>
      <c r="R146" s="61"/>
      <c r="S146" s="61"/>
      <c r="T146" s="62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T146" s="4" t="s">
        <v>136</v>
      </c>
      <c r="AU146" s="4" t="s">
        <v>84</v>
      </c>
    </row>
    <row r="147" spans="2:63" s="154" customFormat="1" ht="25.9" customHeight="1">
      <c r="B147" s="155"/>
      <c r="D147" s="156" t="s">
        <v>73</v>
      </c>
      <c r="E147" s="157" t="s">
        <v>169</v>
      </c>
      <c r="F147" s="157" t="s">
        <v>170</v>
      </c>
      <c r="I147" s="158"/>
      <c r="J147" s="159">
        <f>BK147</f>
        <v>0</v>
      </c>
      <c r="L147" s="155"/>
      <c r="M147" s="160"/>
      <c r="N147" s="161"/>
      <c r="O147" s="161"/>
      <c r="P147" s="162">
        <f>P148+P152+P249+P287+P294+P297+P302+P316</f>
        <v>0</v>
      </c>
      <c r="Q147" s="161"/>
      <c r="R147" s="162">
        <f>R148+R152+R249+R287+R294+R297+R302+R316</f>
        <v>21.80465989</v>
      </c>
      <c r="S147" s="161"/>
      <c r="T147" s="163">
        <f>T148+T152+T249+T287+T294+T297+T302+T316</f>
        <v>47.0700477</v>
      </c>
      <c r="AR147" s="156" t="s">
        <v>84</v>
      </c>
      <c r="AT147" s="164" t="s">
        <v>73</v>
      </c>
      <c r="AU147" s="164" t="s">
        <v>74</v>
      </c>
      <c r="AY147" s="156" t="s">
        <v>127</v>
      </c>
      <c r="BK147" s="165">
        <f>BK148+BK152+BK249+BK287+BK294+BK297+BK302+BK316</f>
        <v>0</v>
      </c>
    </row>
    <row r="148" spans="2:63" s="154" customFormat="1" ht="22.8" customHeight="1">
      <c r="B148" s="155"/>
      <c r="D148" s="156" t="s">
        <v>73</v>
      </c>
      <c r="E148" s="166" t="s">
        <v>171</v>
      </c>
      <c r="F148" s="166" t="s">
        <v>172</v>
      </c>
      <c r="I148" s="158"/>
      <c r="J148" s="167">
        <f>BK148</f>
        <v>0</v>
      </c>
      <c r="L148" s="155"/>
      <c r="M148" s="160"/>
      <c r="N148" s="161"/>
      <c r="O148" s="161"/>
      <c r="P148" s="162">
        <f>SUM(P149:P151)</f>
        <v>0</v>
      </c>
      <c r="Q148" s="161"/>
      <c r="R148" s="162">
        <f>SUM(R149:R151)</f>
        <v>0</v>
      </c>
      <c r="S148" s="161"/>
      <c r="T148" s="163">
        <f>SUM(T149:T151)</f>
        <v>0</v>
      </c>
      <c r="AR148" s="156" t="s">
        <v>84</v>
      </c>
      <c r="AT148" s="164" t="s">
        <v>73</v>
      </c>
      <c r="AU148" s="164" t="s">
        <v>82</v>
      </c>
      <c r="AY148" s="156" t="s">
        <v>127</v>
      </c>
      <c r="BK148" s="165">
        <f>SUM(BK149:BK151)</f>
        <v>0</v>
      </c>
    </row>
    <row r="149" spans="1:65" s="28" customFormat="1" ht="24.15" customHeight="1">
      <c r="A149" s="23"/>
      <c r="B149" s="168"/>
      <c r="C149" s="169" t="s">
        <v>173</v>
      </c>
      <c r="D149" s="169" t="s">
        <v>130</v>
      </c>
      <c r="E149" s="170" t="s">
        <v>174</v>
      </c>
      <c r="F149" s="171" t="s">
        <v>175</v>
      </c>
      <c r="G149" s="172" t="s">
        <v>133</v>
      </c>
      <c r="H149" s="173">
        <v>41.686</v>
      </c>
      <c r="I149" s="174"/>
      <c r="J149" s="175">
        <f>ROUND(I149*H149,2)</f>
        <v>0</v>
      </c>
      <c r="K149" s="176"/>
      <c r="L149" s="24"/>
      <c r="M149" s="177"/>
      <c r="N149" s="178" t="s">
        <v>39</v>
      </c>
      <c r="O149" s="61"/>
      <c r="P149" s="179">
        <f>O149*H149</f>
        <v>0</v>
      </c>
      <c r="Q149" s="179">
        <v>0</v>
      </c>
      <c r="R149" s="179">
        <f>Q149*H149</f>
        <v>0</v>
      </c>
      <c r="S149" s="179">
        <v>0</v>
      </c>
      <c r="T149" s="180">
        <f>S149*H149</f>
        <v>0</v>
      </c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R149" s="181" t="s">
        <v>176</v>
      </c>
      <c r="AT149" s="181" t="s">
        <v>130</v>
      </c>
      <c r="AU149" s="181" t="s">
        <v>84</v>
      </c>
      <c r="AY149" s="4" t="s">
        <v>127</v>
      </c>
      <c r="BE149" s="182">
        <f>IF(N149="základní",J149,0)</f>
        <v>0</v>
      </c>
      <c r="BF149" s="182">
        <f>IF(N149="snížená",J149,0)</f>
        <v>0</v>
      </c>
      <c r="BG149" s="182">
        <f>IF(N149="zákl. přenesená",J149,0)</f>
        <v>0</v>
      </c>
      <c r="BH149" s="182">
        <f>IF(N149="sníž. přenesená",J149,0)</f>
        <v>0</v>
      </c>
      <c r="BI149" s="182">
        <f>IF(N149="nulová",J149,0)</f>
        <v>0</v>
      </c>
      <c r="BJ149" s="4" t="s">
        <v>82</v>
      </c>
      <c r="BK149" s="182">
        <f>ROUND(I149*H149,2)</f>
        <v>0</v>
      </c>
      <c r="BL149" s="4" t="s">
        <v>176</v>
      </c>
      <c r="BM149" s="181" t="s">
        <v>177</v>
      </c>
    </row>
    <row r="150" spans="1:47" s="28" customFormat="1" ht="12.8">
      <c r="A150" s="23"/>
      <c r="B150" s="24"/>
      <c r="C150" s="23"/>
      <c r="D150" s="183" t="s">
        <v>136</v>
      </c>
      <c r="E150" s="23"/>
      <c r="F150" s="184" t="s">
        <v>178</v>
      </c>
      <c r="G150" s="23"/>
      <c r="H150" s="23"/>
      <c r="I150" s="185"/>
      <c r="J150" s="23"/>
      <c r="K150" s="23"/>
      <c r="L150" s="24"/>
      <c r="M150" s="186"/>
      <c r="N150" s="187"/>
      <c r="O150" s="61"/>
      <c r="P150" s="61"/>
      <c r="Q150" s="61"/>
      <c r="R150" s="61"/>
      <c r="S150" s="61"/>
      <c r="T150" s="62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T150" s="4" t="s">
        <v>136</v>
      </c>
      <c r="AU150" s="4" t="s">
        <v>84</v>
      </c>
    </row>
    <row r="151" spans="2:51" s="188" customFormat="1" ht="12.8">
      <c r="B151" s="189"/>
      <c r="D151" s="183" t="s">
        <v>138</v>
      </c>
      <c r="E151" s="190"/>
      <c r="F151" s="191" t="s">
        <v>179</v>
      </c>
      <c r="H151" s="192">
        <v>41.686</v>
      </c>
      <c r="I151" s="193"/>
      <c r="L151" s="189"/>
      <c r="M151" s="194"/>
      <c r="N151" s="195"/>
      <c r="O151" s="195"/>
      <c r="P151" s="195"/>
      <c r="Q151" s="195"/>
      <c r="R151" s="195"/>
      <c r="S151" s="195"/>
      <c r="T151" s="196"/>
      <c r="AT151" s="190" t="s">
        <v>138</v>
      </c>
      <c r="AU151" s="190" t="s">
        <v>84</v>
      </c>
      <c r="AV151" s="188" t="s">
        <v>84</v>
      </c>
      <c r="AW151" s="188" t="s">
        <v>31</v>
      </c>
      <c r="AX151" s="188" t="s">
        <v>82</v>
      </c>
      <c r="AY151" s="190" t="s">
        <v>127</v>
      </c>
    </row>
    <row r="152" spans="2:63" s="154" customFormat="1" ht="22.8" customHeight="1">
      <c r="B152" s="155"/>
      <c r="D152" s="156" t="s">
        <v>73</v>
      </c>
      <c r="E152" s="166" t="s">
        <v>180</v>
      </c>
      <c r="F152" s="166" t="s">
        <v>181</v>
      </c>
      <c r="I152" s="158"/>
      <c r="J152" s="167">
        <f>BK152</f>
        <v>0</v>
      </c>
      <c r="L152" s="155"/>
      <c r="M152" s="160"/>
      <c r="N152" s="161"/>
      <c r="O152" s="161"/>
      <c r="P152" s="162">
        <f>SUM(P153:P248)</f>
        <v>0</v>
      </c>
      <c r="Q152" s="161"/>
      <c r="R152" s="162">
        <f>SUM(R153:R248)</f>
        <v>18.11342227</v>
      </c>
      <c r="S152" s="161"/>
      <c r="T152" s="163">
        <f>SUM(T153:T248)</f>
        <v>35.0674158</v>
      </c>
      <c r="AR152" s="156" t="s">
        <v>84</v>
      </c>
      <c r="AT152" s="164" t="s">
        <v>73</v>
      </c>
      <c r="AU152" s="164" t="s">
        <v>82</v>
      </c>
      <c r="AY152" s="156" t="s">
        <v>127</v>
      </c>
      <c r="BK152" s="165">
        <f>SUM(BK153:BK248)</f>
        <v>0</v>
      </c>
    </row>
    <row r="153" spans="1:65" s="28" customFormat="1" ht="16.5" customHeight="1">
      <c r="A153" s="23"/>
      <c r="B153" s="168"/>
      <c r="C153" s="169" t="s">
        <v>182</v>
      </c>
      <c r="D153" s="169" t="s">
        <v>130</v>
      </c>
      <c r="E153" s="170" t="s">
        <v>183</v>
      </c>
      <c r="F153" s="171" t="s">
        <v>184</v>
      </c>
      <c r="G153" s="172" t="s">
        <v>185</v>
      </c>
      <c r="H153" s="173">
        <v>454.09</v>
      </c>
      <c r="I153" s="174"/>
      <c r="J153" s="175">
        <f>ROUND(I153*H153,2)</f>
        <v>0</v>
      </c>
      <c r="K153" s="176"/>
      <c r="L153" s="24"/>
      <c r="M153" s="177"/>
      <c r="N153" s="178" t="s">
        <v>39</v>
      </c>
      <c r="O153" s="61"/>
      <c r="P153" s="179">
        <f>O153*H153</f>
        <v>0</v>
      </c>
      <c r="Q153" s="179">
        <v>0</v>
      </c>
      <c r="R153" s="179">
        <f>Q153*H153</f>
        <v>0</v>
      </c>
      <c r="S153" s="179">
        <v>0.0015</v>
      </c>
      <c r="T153" s="180">
        <f>S153*H153</f>
        <v>0.681135</v>
      </c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R153" s="181" t="s">
        <v>176</v>
      </c>
      <c r="AT153" s="181" t="s">
        <v>130</v>
      </c>
      <c r="AU153" s="181" t="s">
        <v>84</v>
      </c>
      <c r="AY153" s="4" t="s">
        <v>127</v>
      </c>
      <c r="BE153" s="182">
        <f>IF(N153="základní",J153,0)</f>
        <v>0</v>
      </c>
      <c r="BF153" s="182">
        <f>IF(N153="snížená",J153,0)</f>
        <v>0</v>
      </c>
      <c r="BG153" s="182">
        <f>IF(N153="zákl. přenesená",J153,0)</f>
        <v>0</v>
      </c>
      <c r="BH153" s="182">
        <f>IF(N153="sníž. přenesená",J153,0)</f>
        <v>0</v>
      </c>
      <c r="BI153" s="182">
        <f>IF(N153="nulová",J153,0)</f>
        <v>0</v>
      </c>
      <c r="BJ153" s="4" t="s">
        <v>82</v>
      </c>
      <c r="BK153" s="182">
        <f>ROUND(I153*H153,2)</f>
        <v>0</v>
      </c>
      <c r="BL153" s="4" t="s">
        <v>176</v>
      </c>
      <c r="BM153" s="181" t="s">
        <v>186</v>
      </c>
    </row>
    <row r="154" spans="1:47" s="28" customFormat="1" ht="12.8">
      <c r="A154" s="23"/>
      <c r="B154" s="24"/>
      <c r="C154" s="23"/>
      <c r="D154" s="183" t="s">
        <v>136</v>
      </c>
      <c r="E154" s="23"/>
      <c r="F154" s="184" t="s">
        <v>187</v>
      </c>
      <c r="G154" s="23"/>
      <c r="H154" s="23"/>
      <c r="I154" s="185"/>
      <c r="J154" s="23"/>
      <c r="K154" s="23"/>
      <c r="L154" s="24"/>
      <c r="M154" s="186"/>
      <c r="N154" s="187"/>
      <c r="O154" s="61"/>
      <c r="P154" s="61"/>
      <c r="Q154" s="61"/>
      <c r="R154" s="61"/>
      <c r="S154" s="61"/>
      <c r="T154" s="62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T154" s="4" t="s">
        <v>136</v>
      </c>
      <c r="AU154" s="4" t="s">
        <v>84</v>
      </c>
    </row>
    <row r="155" spans="2:51" s="188" customFormat="1" ht="12.8">
      <c r="B155" s="189"/>
      <c r="D155" s="183" t="s">
        <v>138</v>
      </c>
      <c r="E155" s="190"/>
      <c r="F155" s="191" t="s">
        <v>188</v>
      </c>
      <c r="H155" s="192">
        <v>356.53</v>
      </c>
      <c r="I155" s="193"/>
      <c r="L155" s="189"/>
      <c r="M155" s="194"/>
      <c r="N155" s="195"/>
      <c r="O155" s="195"/>
      <c r="P155" s="195"/>
      <c r="Q155" s="195"/>
      <c r="R155" s="195"/>
      <c r="S155" s="195"/>
      <c r="T155" s="196"/>
      <c r="AT155" s="190" t="s">
        <v>138</v>
      </c>
      <c r="AU155" s="190" t="s">
        <v>84</v>
      </c>
      <c r="AV155" s="188" t="s">
        <v>84</v>
      </c>
      <c r="AW155" s="188" t="s">
        <v>31</v>
      </c>
      <c r="AX155" s="188" t="s">
        <v>74</v>
      </c>
      <c r="AY155" s="190" t="s">
        <v>127</v>
      </c>
    </row>
    <row r="156" spans="2:51" s="188" customFormat="1" ht="12.8">
      <c r="B156" s="189"/>
      <c r="D156" s="183" t="s">
        <v>138</v>
      </c>
      <c r="E156" s="190"/>
      <c r="F156" s="191" t="s">
        <v>189</v>
      </c>
      <c r="H156" s="192">
        <v>97.56</v>
      </c>
      <c r="I156" s="193"/>
      <c r="L156" s="189"/>
      <c r="M156" s="194"/>
      <c r="N156" s="195"/>
      <c r="O156" s="195"/>
      <c r="P156" s="195"/>
      <c r="Q156" s="195"/>
      <c r="R156" s="195"/>
      <c r="S156" s="195"/>
      <c r="T156" s="196"/>
      <c r="AT156" s="190" t="s">
        <v>138</v>
      </c>
      <c r="AU156" s="190" t="s">
        <v>84</v>
      </c>
      <c r="AV156" s="188" t="s">
        <v>84</v>
      </c>
      <c r="AW156" s="188" t="s">
        <v>31</v>
      </c>
      <c r="AX156" s="188" t="s">
        <v>74</v>
      </c>
      <c r="AY156" s="190" t="s">
        <v>127</v>
      </c>
    </row>
    <row r="157" spans="2:51" s="201" customFormat="1" ht="12.8">
      <c r="B157" s="202"/>
      <c r="D157" s="183" t="s">
        <v>138</v>
      </c>
      <c r="E157" s="203"/>
      <c r="F157" s="204" t="s">
        <v>190</v>
      </c>
      <c r="H157" s="205">
        <v>454.09</v>
      </c>
      <c r="I157" s="206"/>
      <c r="L157" s="202"/>
      <c r="M157" s="207"/>
      <c r="N157" s="208"/>
      <c r="O157" s="208"/>
      <c r="P157" s="208"/>
      <c r="Q157" s="208"/>
      <c r="R157" s="208"/>
      <c r="S157" s="208"/>
      <c r="T157" s="209"/>
      <c r="AT157" s="203" t="s">
        <v>138</v>
      </c>
      <c r="AU157" s="203" t="s">
        <v>84</v>
      </c>
      <c r="AV157" s="201" t="s">
        <v>134</v>
      </c>
      <c r="AW157" s="201" t="s">
        <v>31</v>
      </c>
      <c r="AX157" s="201" t="s">
        <v>82</v>
      </c>
      <c r="AY157" s="203" t="s">
        <v>127</v>
      </c>
    </row>
    <row r="158" spans="1:65" s="28" customFormat="1" ht="24.15" customHeight="1">
      <c r="A158" s="23"/>
      <c r="B158" s="168"/>
      <c r="C158" s="169" t="s">
        <v>191</v>
      </c>
      <c r="D158" s="169" t="s">
        <v>130</v>
      </c>
      <c r="E158" s="170" t="s">
        <v>192</v>
      </c>
      <c r="F158" s="171" t="s">
        <v>193</v>
      </c>
      <c r="G158" s="172" t="s">
        <v>133</v>
      </c>
      <c r="H158" s="173">
        <v>5056.806</v>
      </c>
      <c r="I158" s="174"/>
      <c r="J158" s="175">
        <f>ROUND(I158*H158,2)</f>
        <v>0</v>
      </c>
      <c r="K158" s="176"/>
      <c r="L158" s="24"/>
      <c r="M158" s="177"/>
      <c r="N158" s="178" t="s">
        <v>39</v>
      </c>
      <c r="O158" s="61"/>
      <c r="P158" s="179">
        <f>O158*H158</f>
        <v>0</v>
      </c>
      <c r="Q158" s="179">
        <v>0</v>
      </c>
      <c r="R158" s="179">
        <f>Q158*H158</f>
        <v>0</v>
      </c>
      <c r="S158" s="179">
        <v>0</v>
      </c>
      <c r="T158" s="180">
        <f>S158*H158</f>
        <v>0</v>
      </c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R158" s="181" t="s">
        <v>176</v>
      </c>
      <c r="AT158" s="181" t="s">
        <v>130</v>
      </c>
      <c r="AU158" s="181" t="s">
        <v>84</v>
      </c>
      <c r="AY158" s="4" t="s">
        <v>127</v>
      </c>
      <c r="BE158" s="182">
        <f>IF(N158="základní",J158,0)</f>
        <v>0</v>
      </c>
      <c r="BF158" s="182">
        <f>IF(N158="snížená",J158,0)</f>
        <v>0</v>
      </c>
      <c r="BG158" s="182">
        <f>IF(N158="zákl. přenesená",J158,0)</f>
        <v>0</v>
      </c>
      <c r="BH158" s="182">
        <f>IF(N158="sníž. přenesená",J158,0)</f>
        <v>0</v>
      </c>
      <c r="BI158" s="182">
        <f>IF(N158="nulová",J158,0)</f>
        <v>0</v>
      </c>
      <c r="BJ158" s="4" t="s">
        <v>82</v>
      </c>
      <c r="BK158" s="182">
        <f>ROUND(I158*H158,2)</f>
        <v>0</v>
      </c>
      <c r="BL158" s="4" t="s">
        <v>176</v>
      </c>
      <c r="BM158" s="181" t="s">
        <v>194</v>
      </c>
    </row>
    <row r="159" spans="1:47" s="28" customFormat="1" ht="12.8">
      <c r="A159" s="23"/>
      <c r="B159" s="24"/>
      <c r="C159" s="23"/>
      <c r="D159" s="183" t="s">
        <v>136</v>
      </c>
      <c r="E159" s="23"/>
      <c r="F159" s="184" t="s">
        <v>195</v>
      </c>
      <c r="G159" s="23"/>
      <c r="H159" s="23"/>
      <c r="I159" s="185"/>
      <c r="J159" s="23"/>
      <c r="K159" s="23"/>
      <c r="L159" s="24"/>
      <c r="M159" s="186"/>
      <c r="N159" s="187"/>
      <c r="O159" s="61"/>
      <c r="P159" s="61"/>
      <c r="Q159" s="61"/>
      <c r="R159" s="61"/>
      <c r="S159" s="61"/>
      <c r="T159" s="62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T159" s="4" t="s">
        <v>136</v>
      </c>
      <c r="AU159" s="4" t="s">
        <v>84</v>
      </c>
    </row>
    <row r="160" spans="2:51" s="188" customFormat="1" ht="12.8">
      <c r="B160" s="189"/>
      <c r="D160" s="183" t="s">
        <v>138</v>
      </c>
      <c r="E160" s="190"/>
      <c r="F160" s="191" t="s">
        <v>139</v>
      </c>
      <c r="H160" s="192">
        <v>5056.806</v>
      </c>
      <c r="I160" s="193"/>
      <c r="L160" s="189"/>
      <c r="M160" s="194"/>
      <c r="N160" s="195"/>
      <c r="O160" s="195"/>
      <c r="P160" s="195"/>
      <c r="Q160" s="195"/>
      <c r="R160" s="195"/>
      <c r="S160" s="195"/>
      <c r="T160" s="196"/>
      <c r="AT160" s="190" t="s">
        <v>138</v>
      </c>
      <c r="AU160" s="190" t="s">
        <v>84</v>
      </c>
      <c r="AV160" s="188" t="s">
        <v>84</v>
      </c>
      <c r="AW160" s="188" t="s">
        <v>31</v>
      </c>
      <c r="AX160" s="188" t="s">
        <v>74</v>
      </c>
      <c r="AY160" s="190" t="s">
        <v>127</v>
      </c>
    </row>
    <row r="161" spans="2:51" s="201" customFormat="1" ht="12.8">
      <c r="B161" s="202"/>
      <c r="D161" s="183" t="s">
        <v>138</v>
      </c>
      <c r="E161" s="203"/>
      <c r="F161" s="204" t="s">
        <v>190</v>
      </c>
      <c r="H161" s="205">
        <v>5056.806</v>
      </c>
      <c r="I161" s="206"/>
      <c r="L161" s="202"/>
      <c r="M161" s="207"/>
      <c r="N161" s="208"/>
      <c r="O161" s="208"/>
      <c r="P161" s="208"/>
      <c r="Q161" s="208"/>
      <c r="R161" s="208"/>
      <c r="S161" s="208"/>
      <c r="T161" s="209"/>
      <c r="AT161" s="203" t="s">
        <v>138</v>
      </c>
      <c r="AU161" s="203" t="s">
        <v>84</v>
      </c>
      <c r="AV161" s="201" t="s">
        <v>134</v>
      </c>
      <c r="AW161" s="201" t="s">
        <v>31</v>
      </c>
      <c r="AX161" s="201" t="s">
        <v>82</v>
      </c>
      <c r="AY161" s="203" t="s">
        <v>127</v>
      </c>
    </row>
    <row r="162" spans="1:65" s="28" customFormat="1" ht="21.75" customHeight="1">
      <c r="A162" s="23"/>
      <c r="B162" s="168"/>
      <c r="C162" s="210" t="s">
        <v>128</v>
      </c>
      <c r="D162" s="210" t="s">
        <v>196</v>
      </c>
      <c r="E162" s="211" t="s">
        <v>197</v>
      </c>
      <c r="F162" s="212" t="s">
        <v>198</v>
      </c>
      <c r="G162" s="213" t="s">
        <v>133</v>
      </c>
      <c r="H162" s="214">
        <v>5893.707</v>
      </c>
      <c r="I162" s="215"/>
      <c r="J162" s="216">
        <f>ROUND(I162*H162,2)</f>
        <v>0</v>
      </c>
      <c r="K162" s="217"/>
      <c r="L162" s="218"/>
      <c r="M162" s="219"/>
      <c r="N162" s="220" t="s">
        <v>39</v>
      </c>
      <c r="O162" s="61"/>
      <c r="P162" s="179">
        <f>O162*H162</f>
        <v>0</v>
      </c>
      <c r="Q162" s="179">
        <v>0.00079</v>
      </c>
      <c r="R162" s="179">
        <f>Q162*H162</f>
        <v>4.65602853</v>
      </c>
      <c r="S162" s="179">
        <v>0</v>
      </c>
      <c r="T162" s="180">
        <f>S162*H162</f>
        <v>0</v>
      </c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R162" s="181" t="s">
        <v>199</v>
      </c>
      <c r="AT162" s="181" t="s">
        <v>196</v>
      </c>
      <c r="AU162" s="181" t="s">
        <v>84</v>
      </c>
      <c r="AY162" s="4" t="s">
        <v>127</v>
      </c>
      <c r="BE162" s="182">
        <f>IF(N162="základní",J162,0)</f>
        <v>0</v>
      </c>
      <c r="BF162" s="182">
        <f>IF(N162="snížená",J162,0)</f>
        <v>0</v>
      </c>
      <c r="BG162" s="182">
        <f>IF(N162="zákl. přenesená",J162,0)</f>
        <v>0</v>
      </c>
      <c r="BH162" s="182">
        <f>IF(N162="sníž. přenesená",J162,0)</f>
        <v>0</v>
      </c>
      <c r="BI162" s="182">
        <f>IF(N162="nulová",J162,0)</f>
        <v>0</v>
      </c>
      <c r="BJ162" s="4" t="s">
        <v>82</v>
      </c>
      <c r="BK162" s="182">
        <f>ROUND(I162*H162,2)</f>
        <v>0</v>
      </c>
      <c r="BL162" s="4" t="s">
        <v>176</v>
      </c>
      <c r="BM162" s="181" t="s">
        <v>200</v>
      </c>
    </row>
    <row r="163" spans="1:47" s="28" customFormat="1" ht="12.8">
      <c r="A163" s="23"/>
      <c r="B163" s="24"/>
      <c r="C163" s="23"/>
      <c r="D163" s="183" t="s">
        <v>136</v>
      </c>
      <c r="E163" s="23"/>
      <c r="F163" s="184" t="s">
        <v>198</v>
      </c>
      <c r="G163" s="23"/>
      <c r="H163" s="23"/>
      <c r="I163" s="185"/>
      <c r="J163" s="23"/>
      <c r="K163" s="23"/>
      <c r="L163" s="24"/>
      <c r="M163" s="186"/>
      <c r="N163" s="187"/>
      <c r="O163" s="61"/>
      <c r="P163" s="61"/>
      <c r="Q163" s="61"/>
      <c r="R163" s="61"/>
      <c r="S163" s="61"/>
      <c r="T163" s="62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T163" s="4" t="s">
        <v>136</v>
      </c>
      <c r="AU163" s="4" t="s">
        <v>84</v>
      </c>
    </row>
    <row r="164" spans="2:51" s="188" customFormat="1" ht="12.8">
      <c r="B164" s="189"/>
      <c r="D164" s="183" t="s">
        <v>138</v>
      </c>
      <c r="F164" s="191" t="s">
        <v>201</v>
      </c>
      <c r="H164" s="192">
        <v>5893.707</v>
      </c>
      <c r="I164" s="193"/>
      <c r="L164" s="189"/>
      <c r="M164" s="194"/>
      <c r="N164" s="195"/>
      <c r="O164" s="195"/>
      <c r="P164" s="195"/>
      <c r="Q164" s="195"/>
      <c r="R164" s="195"/>
      <c r="S164" s="195"/>
      <c r="T164" s="196"/>
      <c r="AT164" s="190" t="s">
        <v>138</v>
      </c>
      <c r="AU164" s="190" t="s">
        <v>84</v>
      </c>
      <c r="AV164" s="188" t="s">
        <v>84</v>
      </c>
      <c r="AW164" s="188" t="s">
        <v>2</v>
      </c>
      <c r="AX164" s="188" t="s">
        <v>82</v>
      </c>
      <c r="AY164" s="190" t="s">
        <v>127</v>
      </c>
    </row>
    <row r="165" spans="1:65" s="28" customFormat="1" ht="24.15" customHeight="1">
      <c r="A165" s="23"/>
      <c r="B165" s="168"/>
      <c r="C165" s="169" t="s">
        <v>202</v>
      </c>
      <c r="D165" s="169" t="s">
        <v>130</v>
      </c>
      <c r="E165" s="170" t="s">
        <v>203</v>
      </c>
      <c r="F165" s="171" t="s">
        <v>204</v>
      </c>
      <c r="G165" s="172" t="s">
        <v>133</v>
      </c>
      <c r="H165" s="173">
        <v>5056.806</v>
      </c>
      <c r="I165" s="174"/>
      <c r="J165" s="175">
        <f>ROUND(I165*H165,2)</f>
        <v>0</v>
      </c>
      <c r="K165" s="176"/>
      <c r="L165" s="24"/>
      <c r="M165" s="177"/>
      <c r="N165" s="178" t="s">
        <v>39</v>
      </c>
      <c r="O165" s="61"/>
      <c r="P165" s="179">
        <f>O165*H165</f>
        <v>0</v>
      </c>
      <c r="Q165" s="179">
        <v>0</v>
      </c>
      <c r="R165" s="179">
        <f>Q165*H165</f>
        <v>0</v>
      </c>
      <c r="S165" s="179">
        <v>0.0032</v>
      </c>
      <c r="T165" s="180">
        <f>S165*H165</f>
        <v>16.1817792</v>
      </c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R165" s="181" t="s">
        <v>176</v>
      </c>
      <c r="AT165" s="181" t="s">
        <v>130</v>
      </c>
      <c r="AU165" s="181" t="s">
        <v>84</v>
      </c>
      <c r="AY165" s="4" t="s">
        <v>127</v>
      </c>
      <c r="BE165" s="182">
        <f>IF(N165="základní",J165,0)</f>
        <v>0</v>
      </c>
      <c r="BF165" s="182">
        <f>IF(N165="snížená",J165,0)</f>
        <v>0</v>
      </c>
      <c r="BG165" s="182">
        <f>IF(N165="zákl. přenesená",J165,0)</f>
        <v>0</v>
      </c>
      <c r="BH165" s="182">
        <f>IF(N165="sníž. přenesená",J165,0)</f>
        <v>0</v>
      </c>
      <c r="BI165" s="182">
        <f>IF(N165="nulová",J165,0)</f>
        <v>0</v>
      </c>
      <c r="BJ165" s="4" t="s">
        <v>82</v>
      </c>
      <c r="BK165" s="182">
        <f>ROUND(I165*H165,2)</f>
        <v>0</v>
      </c>
      <c r="BL165" s="4" t="s">
        <v>176</v>
      </c>
      <c r="BM165" s="181" t="s">
        <v>205</v>
      </c>
    </row>
    <row r="166" spans="1:47" s="28" customFormat="1" ht="12.8">
      <c r="A166" s="23"/>
      <c r="B166" s="24"/>
      <c r="C166" s="23"/>
      <c r="D166" s="183" t="s">
        <v>136</v>
      </c>
      <c r="E166" s="23"/>
      <c r="F166" s="184" t="s">
        <v>206</v>
      </c>
      <c r="G166" s="23"/>
      <c r="H166" s="23"/>
      <c r="I166" s="185"/>
      <c r="J166" s="23"/>
      <c r="K166" s="23"/>
      <c r="L166" s="24"/>
      <c r="M166" s="186"/>
      <c r="N166" s="187"/>
      <c r="O166" s="61"/>
      <c r="P166" s="61"/>
      <c r="Q166" s="61"/>
      <c r="R166" s="61"/>
      <c r="S166" s="61"/>
      <c r="T166" s="62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T166" s="4" t="s">
        <v>136</v>
      </c>
      <c r="AU166" s="4" t="s">
        <v>84</v>
      </c>
    </row>
    <row r="167" spans="2:51" s="188" customFormat="1" ht="12.8">
      <c r="B167" s="189"/>
      <c r="D167" s="183" t="s">
        <v>138</v>
      </c>
      <c r="E167" s="190"/>
      <c r="F167" s="191" t="s">
        <v>139</v>
      </c>
      <c r="H167" s="192">
        <v>5056.806</v>
      </c>
      <c r="I167" s="193"/>
      <c r="L167" s="189"/>
      <c r="M167" s="194"/>
      <c r="N167" s="195"/>
      <c r="O167" s="195"/>
      <c r="P167" s="195"/>
      <c r="Q167" s="195"/>
      <c r="R167" s="195"/>
      <c r="S167" s="195"/>
      <c r="T167" s="196"/>
      <c r="AT167" s="190" t="s">
        <v>138</v>
      </c>
      <c r="AU167" s="190" t="s">
        <v>84</v>
      </c>
      <c r="AV167" s="188" t="s">
        <v>84</v>
      </c>
      <c r="AW167" s="188" t="s">
        <v>31</v>
      </c>
      <c r="AX167" s="188" t="s">
        <v>82</v>
      </c>
      <c r="AY167" s="190" t="s">
        <v>127</v>
      </c>
    </row>
    <row r="168" spans="1:65" s="28" customFormat="1" ht="24.15" customHeight="1">
      <c r="A168" s="23"/>
      <c r="B168" s="168"/>
      <c r="C168" s="169" t="s">
        <v>207</v>
      </c>
      <c r="D168" s="169" t="s">
        <v>130</v>
      </c>
      <c r="E168" s="170" t="s">
        <v>208</v>
      </c>
      <c r="F168" s="171" t="s">
        <v>209</v>
      </c>
      <c r="G168" s="172" t="s">
        <v>185</v>
      </c>
      <c r="H168" s="173">
        <v>29.45</v>
      </c>
      <c r="I168" s="174"/>
      <c r="J168" s="175">
        <f>ROUND(I168*H168,2)</f>
        <v>0</v>
      </c>
      <c r="K168" s="176"/>
      <c r="L168" s="24"/>
      <c r="M168" s="177"/>
      <c r="N168" s="178" t="s">
        <v>39</v>
      </c>
      <c r="O168" s="61"/>
      <c r="P168" s="179">
        <f>O168*H168</f>
        <v>0</v>
      </c>
      <c r="Q168" s="179">
        <v>0</v>
      </c>
      <c r="R168" s="179">
        <f>Q168*H168</f>
        <v>0</v>
      </c>
      <c r="S168" s="179">
        <v>0</v>
      </c>
      <c r="T168" s="180">
        <f>S168*H168</f>
        <v>0</v>
      </c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R168" s="181" t="s">
        <v>176</v>
      </c>
      <c r="AT168" s="181" t="s">
        <v>130</v>
      </c>
      <c r="AU168" s="181" t="s">
        <v>84</v>
      </c>
      <c r="AY168" s="4" t="s">
        <v>127</v>
      </c>
      <c r="BE168" s="182">
        <f>IF(N168="základní",J168,0)</f>
        <v>0</v>
      </c>
      <c r="BF168" s="182">
        <f>IF(N168="snížená",J168,0)</f>
        <v>0</v>
      </c>
      <c r="BG168" s="182">
        <f>IF(N168="zákl. přenesená",J168,0)</f>
        <v>0</v>
      </c>
      <c r="BH168" s="182">
        <f>IF(N168="sníž. přenesená",J168,0)</f>
        <v>0</v>
      </c>
      <c r="BI168" s="182">
        <f>IF(N168="nulová",J168,0)</f>
        <v>0</v>
      </c>
      <c r="BJ168" s="4" t="s">
        <v>82</v>
      </c>
      <c r="BK168" s="182">
        <f>ROUND(I168*H168,2)</f>
        <v>0</v>
      </c>
      <c r="BL168" s="4" t="s">
        <v>176</v>
      </c>
      <c r="BM168" s="181" t="s">
        <v>210</v>
      </c>
    </row>
    <row r="169" spans="1:47" s="28" customFormat="1" ht="12.8">
      <c r="A169" s="23"/>
      <c r="B169" s="24"/>
      <c r="C169" s="23"/>
      <c r="D169" s="183" t="s">
        <v>136</v>
      </c>
      <c r="E169" s="23"/>
      <c r="F169" s="184" t="s">
        <v>211</v>
      </c>
      <c r="G169" s="23"/>
      <c r="H169" s="23"/>
      <c r="I169" s="185"/>
      <c r="J169" s="23"/>
      <c r="K169" s="23"/>
      <c r="L169" s="24"/>
      <c r="M169" s="186"/>
      <c r="N169" s="187"/>
      <c r="O169" s="61"/>
      <c r="P169" s="61"/>
      <c r="Q169" s="61"/>
      <c r="R169" s="61"/>
      <c r="S169" s="61"/>
      <c r="T169" s="62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T169" s="4" t="s">
        <v>136</v>
      </c>
      <c r="AU169" s="4" t="s">
        <v>84</v>
      </c>
    </row>
    <row r="170" spans="2:51" s="188" customFormat="1" ht="12.8">
      <c r="B170" s="189"/>
      <c r="D170" s="183" t="s">
        <v>138</v>
      </c>
      <c r="E170" s="190"/>
      <c r="F170" s="191" t="s">
        <v>212</v>
      </c>
      <c r="H170" s="192">
        <v>29.45</v>
      </c>
      <c r="I170" s="193"/>
      <c r="L170" s="189"/>
      <c r="M170" s="194"/>
      <c r="N170" s="195"/>
      <c r="O170" s="195"/>
      <c r="P170" s="195"/>
      <c r="Q170" s="195"/>
      <c r="R170" s="195"/>
      <c r="S170" s="195"/>
      <c r="T170" s="196"/>
      <c r="AT170" s="190" t="s">
        <v>138</v>
      </c>
      <c r="AU170" s="190" t="s">
        <v>84</v>
      </c>
      <c r="AV170" s="188" t="s">
        <v>84</v>
      </c>
      <c r="AW170" s="188" t="s">
        <v>31</v>
      </c>
      <c r="AX170" s="188" t="s">
        <v>82</v>
      </c>
      <c r="AY170" s="190" t="s">
        <v>127</v>
      </c>
    </row>
    <row r="171" spans="1:65" s="28" customFormat="1" ht="16.5" customHeight="1">
      <c r="A171" s="23"/>
      <c r="B171" s="168"/>
      <c r="C171" s="210" t="s">
        <v>213</v>
      </c>
      <c r="D171" s="210" t="s">
        <v>196</v>
      </c>
      <c r="E171" s="211" t="s">
        <v>214</v>
      </c>
      <c r="F171" s="212" t="s">
        <v>215</v>
      </c>
      <c r="G171" s="213" t="s">
        <v>185</v>
      </c>
      <c r="H171" s="214">
        <v>30.923</v>
      </c>
      <c r="I171" s="215"/>
      <c r="J171" s="216">
        <f>ROUND(I171*H171,2)</f>
        <v>0</v>
      </c>
      <c r="K171" s="217"/>
      <c r="L171" s="218"/>
      <c r="M171" s="219"/>
      <c r="N171" s="220" t="s">
        <v>39</v>
      </c>
      <c r="O171" s="61"/>
      <c r="P171" s="179">
        <f>O171*H171</f>
        <v>0</v>
      </c>
      <c r="Q171" s="179">
        <v>7E-05</v>
      </c>
      <c r="R171" s="179">
        <f>Q171*H171</f>
        <v>0.00216461</v>
      </c>
      <c r="S171" s="179">
        <v>0</v>
      </c>
      <c r="T171" s="180">
        <f>S171*H171</f>
        <v>0</v>
      </c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R171" s="181" t="s">
        <v>199</v>
      </c>
      <c r="AT171" s="181" t="s">
        <v>196</v>
      </c>
      <c r="AU171" s="181" t="s">
        <v>84</v>
      </c>
      <c r="AY171" s="4" t="s">
        <v>127</v>
      </c>
      <c r="BE171" s="182">
        <f>IF(N171="základní",J171,0)</f>
        <v>0</v>
      </c>
      <c r="BF171" s="182">
        <f>IF(N171="snížená",J171,0)</f>
        <v>0</v>
      </c>
      <c r="BG171" s="182">
        <f>IF(N171="zákl. přenesená",J171,0)</f>
        <v>0</v>
      </c>
      <c r="BH171" s="182">
        <f>IF(N171="sníž. přenesená",J171,0)</f>
        <v>0</v>
      </c>
      <c r="BI171" s="182">
        <f>IF(N171="nulová",J171,0)</f>
        <v>0</v>
      </c>
      <c r="BJ171" s="4" t="s">
        <v>82</v>
      </c>
      <c r="BK171" s="182">
        <f>ROUND(I171*H171,2)</f>
        <v>0</v>
      </c>
      <c r="BL171" s="4" t="s">
        <v>176</v>
      </c>
      <c r="BM171" s="181" t="s">
        <v>216</v>
      </c>
    </row>
    <row r="172" spans="1:47" s="28" customFormat="1" ht="12.8">
      <c r="A172" s="23"/>
      <c r="B172" s="24"/>
      <c r="C172" s="23"/>
      <c r="D172" s="183" t="s">
        <v>136</v>
      </c>
      <c r="E172" s="23"/>
      <c r="F172" s="184" t="s">
        <v>215</v>
      </c>
      <c r="G172" s="23"/>
      <c r="H172" s="23"/>
      <c r="I172" s="185"/>
      <c r="J172" s="23"/>
      <c r="K172" s="23"/>
      <c r="L172" s="24"/>
      <c r="M172" s="186"/>
      <c r="N172" s="187"/>
      <c r="O172" s="61"/>
      <c r="P172" s="61"/>
      <c r="Q172" s="61"/>
      <c r="R172" s="61"/>
      <c r="S172" s="61"/>
      <c r="T172" s="62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T172" s="4" t="s">
        <v>136</v>
      </c>
      <c r="AU172" s="4" t="s">
        <v>84</v>
      </c>
    </row>
    <row r="173" spans="2:51" s="188" customFormat="1" ht="12.8">
      <c r="B173" s="189"/>
      <c r="D173" s="183" t="s">
        <v>138</v>
      </c>
      <c r="F173" s="191" t="s">
        <v>217</v>
      </c>
      <c r="H173" s="192">
        <v>30.923</v>
      </c>
      <c r="I173" s="193"/>
      <c r="L173" s="189"/>
      <c r="M173" s="194"/>
      <c r="N173" s="195"/>
      <c r="O173" s="195"/>
      <c r="P173" s="195"/>
      <c r="Q173" s="195"/>
      <c r="R173" s="195"/>
      <c r="S173" s="195"/>
      <c r="T173" s="196"/>
      <c r="AT173" s="190" t="s">
        <v>138</v>
      </c>
      <c r="AU173" s="190" t="s">
        <v>84</v>
      </c>
      <c r="AV173" s="188" t="s">
        <v>84</v>
      </c>
      <c r="AW173" s="188" t="s">
        <v>2</v>
      </c>
      <c r="AX173" s="188" t="s">
        <v>82</v>
      </c>
      <c r="AY173" s="190" t="s">
        <v>127</v>
      </c>
    </row>
    <row r="174" spans="1:65" s="28" customFormat="1" ht="37.8" customHeight="1">
      <c r="A174" s="23"/>
      <c r="B174" s="168"/>
      <c r="C174" s="169" t="s">
        <v>218</v>
      </c>
      <c r="D174" s="169" t="s">
        <v>130</v>
      </c>
      <c r="E174" s="170" t="s">
        <v>219</v>
      </c>
      <c r="F174" s="171" t="s">
        <v>220</v>
      </c>
      <c r="G174" s="172" t="s">
        <v>185</v>
      </c>
      <c r="H174" s="173">
        <v>593.9</v>
      </c>
      <c r="I174" s="174"/>
      <c r="J174" s="175">
        <f>ROUND(I174*H174,2)</f>
        <v>0</v>
      </c>
      <c r="K174" s="176"/>
      <c r="L174" s="24"/>
      <c r="M174" s="177"/>
      <c r="N174" s="178" t="s">
        <v>39</v>
      </c>
      <c r="O174" s="61"/>
      <c r="P174" s="179">
        <f>O174*H174</f>
        <v>0</v>
      </c>
      <c r="Q174" s="179">
        <v>0.0006</v>
      </c>
      <c r="R174" s="179">
        <f>Q174*H174</f>
        <v>0.35634</v>
      </c>
      <c r="S174" s="179">
        <v>0</v>
      </c>
      <c r="T174" s="180">
        <f>S174*H174</f>
        <v>0</v>
      </c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R174" s="181" t="s">
        <v>176</v>
      </c>
      <c r="AT174" s="181" t="s">
        <v>130</v>
      </c>
      <c r="AU174" s="181" t="s">
        <v>84</v>
      </c>
      <c r="AY174" s="4" t="s">
        <v>127</v>
      </c>
      <c r="BE174" s="182">
        <f>IF(N174="základní",J174,0)</f>
        <v>0</v>
      </c>
      <c r="BF174" s="182">
        <f>IF(N174="snížená",J174,0)</f>
        <v>0</v>
      </c>
      <c r="BG174" s="182">
        <f>IF(N174="zákl. přenesená",J174,0)</f>
        <v>0</v>
      </c>
      <c r="BH174" s="182">
        <f>IF(N174="sníž. přenesená",J174,0)</f>
        <v>0</v>
      </c>
      <c r="BI174" s="182">
        <f>IF(N174="nulová",J174,0)</f>
        <v>0</v>
      </c>
      <c r="BJ174" s="4" t="s">
        <v>82</v>
      </c>
      <c r="BK174" s="182">
        <f>ROUND(I174*H174,2)</f>
        <v>0</v>
      </c>
      <c r="BL174" s="4" t="s">
        <v>176</v>
      </c>
      <c r="BM174" s="181" t="s">
        <v>221</v>
      </c>
    </row>
    <row r="175" spans="1:47" s="28" customFormat="1" ht="12.8">
      <c r="A175" s="23"/>
      <c r="B175" s="24"/>
      <c r="C175" s="23"/>
      <c r="D175" s="183" t="s">
        <v>136</v>
      </c>
      <c r="E175" s="23"/>
      <c r="F175" s="184" t="s">
        <v>222</v>
      </c>
      <c r="G175" s="23"/>
      <c r="H175" s="23"/>
      <c r="I175" s="185"/>
      <c r="J175" s="23"/>
      <c r="K175" s="23"/>
      <c r="L175" s="24"/>
      <c r="M175" s="186"/>
      <c r="N175" s="187"/>
      <c r="O175" s="61"/>
      <c r="P175" s="61"/>
      <c r="Q175" s="61"/>
      <c r="R175" s="61"/>
      <c r="S175" s="61"/>
      <c r="T175" s="62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T175" s="4" t="s">
        <v>136</v>
      </c>
      <c r="AU175" s="4" t="s">
        <v>84</v>
      </c>
    </row>
    <row r="176" spans="2:51" s="188" customFormat="1" ht="12.8">
      <c r="B176" s="189"/>
      <c r="D176" s="183" t="s">
        <v>138</v>
      </c>
      <c r="E176" s="190"/>
      <c r="F176" s="191" t="s">
        <v>223</v>
      </c>
      <c r="H176" s="192">
        <v>360</v>
      </c>
      <c r="I176" s="193"/>
      <c r="L176" s="189"/>
      <c r="M176" s="194"/>
      <c r="N176" s="195"/>
      <c r="O176" s="195"/>
      <c r="P176" s="195"/>
      <c r="Q176" s="195"/>
      <c r="R176" s="195"/>
      <c r="S176" s="195"/>
      <c r="T176" s="196"/>
      <c r="AT176" s="190" t="s">
        <v>138</v>
      </c>
      <c r="AU176" s="190" t="s">
        <v>84</v>
      </c>
      <c r="AV176" s="188" t="s">
        <v>84</v>
      </c>
      <c r="AW176" s="188" t="s">
        <v>31</v>
      </c>
      <c r="AX176" s="188" t="s">
        <v>74</v>
      </c>
      <c r="AY176" s="190" t="s">
        <v>127</v>
      </c>
    </row>
    <row r="177" spans="2:51" s="188" customFormat="1" ht="12.8">
      <c r="B177" s="189"/>
      <c r="D177" s="183" t="s">
        <v>138</v>
      </c>
      <c r="E177" s="190"/>
      <c r="F177" s="191" t="s">
        <v>224</v>
      </c>
      <c r="H177" s="192">
        <v>233.9</v>
      </c>
      <c r="I177" s="193"/>
      <c r="L177" s="189"/>
      <c r="M177" s="194"/>
      <c r="N177" s="195"/>
      <c r="O177" s="195"/>
      <c r="P177" s="195"/>
      <c r="Q177" s="195"/>
      <c r="R177" s="195"/>
      <c r="S177" s="195"/>
      <c r="T177" s="196"/>
      <c r="AT177" s="190" t="s">
        <v>138</v>
      </c>
      <c r="AU177" s="190" t="s">
        <v>84</v>
      </c>
      <c r="AV177" s="188" t="s">
        <v>84</v>
      </c>
      <c r="AW177" s="188" t="s">
        <v>31</v>
      </c>
      <c r="AX177" s="188" t="s">
        <v>74</v>
      </c>
      <c r="AY177" s="190" t="s">
        <v>127</v>
      </c>
    </row>
    <row r="178" spans="2:51" s="201" customFormat="1" ht="12.8">
      <c r="B178" s="202"/>
      <c r="D178" s="183" t="s">
        <v>138</v>
      </c>
      <c r="E178" s="203"/>
      <c r="F178" s="204" t="s">
        <v>190</v>
      </c>
      <c r="H178" s="205">
        <v>593.9</v>
      </c>
      <c r="I178" s="206"/>
      <c r="L178" s="202"/>
      <c r="M178" s="207"/>
      <c r="N178" s="208"/>
      <c r="O178" s="208"/>
      <c r="P178" s="208"/>
      <c r="Q178" s="208"/>
      <c r="R178" s="208"/>
      <c r="S178" s="208"/>
      <c r="T178" s="209"/>
      <c r="AT178" s="203" t="s">
        <v>138</v>
      </c>
      <c r="AU178" s="203" t="s">
        <v>84</v>
      </c>
      <c r="AV178" s="201" t="s">
        <v>134</v>
      </c>
      <c r="AW178" s="201" t="s">
        <v>31</v>
      </c>
      <c r="AX178" s="201" t="s">
        <v>82</v>
      </c>
      <c r="AY178" s="203" t="s">
        <v>127</v>
      </c>
    </row>
    <row r="179" spans="1:65" s="28" customFormat="1" ht="37.8" customHeight="1">
      <c r="A179" s="23"/>
      <c r="B179" s="168"/>
      <c r="C179" s="169" t="s">
        <v>225</v>
      </c>
      <c r="D179" s="169" t="s">
        <v>130</v>
      </c>
      <c r="E179" s="170" t="s">
        <v>226</v>
      </c>
      <c r="F179" s="171" t="s">
        <v>227</v>
      </c>
      <c r="G179" s="172" t="s">
        <v>185</v>
      </c>
      <c r="H179" s="173">
        <v>187.3</v>
      </c>
      <c r="I179" s="174"/>
      <c r="J179" s="175">
        <f>ROUND(I179*H179,2)</f>
        <v>0</v>
      </c>
      <c r="K179" s="176"/>
      <c r="L179" s="24"/>
      <c r="M179" s="177"/>
      <c r="N179" s="178" t="s">
        <v>39</v>
      </c>
      <c r="O179" s="61"/>
      <c r="P179" s="179">
        <f>O179*H179</f>
        <v>0</v>
      </c>
      <c r="Q179" s="179">
        <v>0.0006</v>
      </c>
      <c r="R179" s="179">
        <f>Q179*H179</f>
        <v>0.11238</v>
      </c>
      <c r="S179" s="179">
        <v>0</v>
      </c>
      <c r="T179" s="180">
        <f>S179*H179</f>
        <v>0</v>
      </c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R179" s="181" t="s">
        <v>176</v>
      </c>
      <c r="AT179" s="181" t="s">
        <v>130</v>
      </c>
      <c r="AU179" s="181" t="s">
        <v>84</v>
      </c>
      <c r="AY179" s="4" t="s">
        <v>127</v>
      </c>
      <c r="BE179" s="182">
        <f>IF(N179="základní",J179,0)</f>
        <v>0</v>
      </c>
      <c r="BF179" s="182">
        <f>IF(N179="snížená",J179,0)</f>
        <v>0</v>
      </c>
      <c r="BG179" s="182">
        <f>IF(N179="zákl. přenesená",J179,0)</f>
        <v>0</v>
      </c>
      <c r="BH179" s="182">
        <f>IF(N179="sníž. přenesená",J179,0)</f>
        <v>0</v>
      </c>
      <c r="BI179" s="182">
        <f>IF(N179="nulová",J179,0)</f>
        <v>0</v>
      </c>
      <c r="BJ179" s="4" t="s">
        <v>82</v>
      </c>
      <c r="BK179" s="182">
        <f>ROUND(I179*H179,2)</f>
        <v>0</v>
      </c>
      <c r="BL179" s="4" t="s">
        <v>176</v>
      </c>
      <c r="BM179" s="181" t="s">
        <v>228</v>
      </c>
    </row>
    <row r="180" spans="1:47" s="28" customFormat="1" ht="12.8">
      <c r="A180" s="23"/>
      <c r="B180" s="24"/>
      <c r="C180" s="23"/>
      <c r="D180" s="183" t="s">
        <v>136</v>
      </c>
      <c r="E180" s="23"/>
      <c r="F180" s="184" t="s">
        <v>229</v>
      </c>
      <c r="G180" s="23"/>
      <c r="H180" s="23"/>
      <c r="I180" s="185"/>
      <c r="J180" s="23"/>
      <c r="K180" s="23"/>
      <c r="L180" s="24"/>
      <c r="M180" s="186"/>
      <c r="N180" s="187"/>
      <c r="O180" s="61"/>
      <c r="P180" s="61"/>
      <c r="Q180" s="61"/>
      <c r="R180" s="61"/>
      <c r="S180" s="61"/>
      <c r="T180" s="62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T180" s="4" t="s">
        <v>136</v>
      </c>
      <c r="AU180" s="4" t="s">
        <v>84</v>
      </c>
    </row>
    <row r="181" spans="2:51" s="188" customFormat="1" ht="12.8">
      <c r="B181" s="189"/>
      <c r="D181" s="183" t="s">
        <v>138</v>
      </c>
      <c r="E181" s="190"/>
      <c r="F181" s="191" t="s">
        <v>230</v>
      </c>
      <c r="H181" s="192">
        <v>187.3</v>
      </c>
      <c r="I181" s="193"/>
      <c r="L181" s="189"/>
      <c r="M181" s="194"/>
      <c r="N181" s="195"/>
      <c r="O181" s="195"/>
      <c r="P181" s="195"/>
      <c r="Q181" s="195"/>
      <c r="R181" s="195"/>
      <c r="S181" s="195"/>
      <c r="T181" s="196"/>
      <c r="AT181" s="190" t="s">
        <v>138</v>
      </c>
      <c r="AU181" s="190" t="s">
        <v>84</v>
      </c>
      <c r="AV181" s="188" t="s">
        <v>84</v>
      </c>
      <c r="AW181" s="188" t="s">
        <v>31</v>
      </c>
      <c r="AX181" s="188" t="s">
        <v>82</v>
      </c>
      <c r="AY181" s="190" t="s">
        <v>127</v>
      </c>
    </row>
    <row r="182" spans="1:65" s="28" customFormat="1" ht="33" customHeight="1">
      <c r="A182" s="23"/>
      <c r="B182" s="168"/>
      <c r="C182" s="169" t="s">
        <v>7</v>
      </c>
      <c r="D182" s="169" t="s">
        <v>130</v>
      </c>
      <c r="E182" s="170" t="s">
        <v>231</v>
      </c>
      <c r="F182" s="171" t="s">
        <v>232</v>
      </c>
      <c r="G182" s="172" t="s">
        <v>185</v>
      </c>
      <c r="H182" s="173">
        <v>301</v>
      </c>
      <c r="I182" s="174"/>
      <c r="J182" s="175">
        <f>ROUND(I182*H182,2)</f>
        <v>0</v>
      </c>
      <c r="K182" s="176"/>
      <c r="L182" s="24"/>
      <c r="M182" s="177"/>
      <c r="N182" s="178" t="s">
        <v>39</v>
      </c>
      <c r="O182" s="61"/>
      <c r="P182" s="179">
        <f>O182*H182</f>
        <v>0</v>
      </c>
      <c r="Q182" s="179">
        <v>0.0015</v>
      </c>
      <c r="R182" s="179">
        <f>Q182*H182</f>
        <v>0.4515</v>
      </c>
      <c r="S182" s="179">
        <v>0</v>
      </c>
      <c r="T182" s="180">
        <f>S182*H182</f>
        <v>0</v>
      </c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R182" s="181" t="s">
        <v>176</v>
      </c>
      <c r="AT182" s="181" t="s">
        <v>130</v>
      </c>
      <c r="AU182" s="181" t="s">
        <v>84</v>
      </c>
      <c r="AY182" s="4" t="s">
        <v>127</v>
      </c>
      <c r="BE182" s="182">
        <f>IF(N182="základní",J182,0)</f>
        <v>0</v>
      </c>
      <c r="BF182" s="182">
        <f>IF(N182="snížená",J182,0)</f>
        <v>0</v>
      </c>
      <c r="BG182" s="182">
        <f>IF(N182="zákl. přenesená",J182,0)</f>
        <v>0</v>
      </c>
      <c r="BH182" s="182">
        <f>IF(N182="sníž. přenesená",J182,0)</f>
        <v>0</v>
      </c>
      <c r="BI182" s="182">
        <f>IF(N182="nulová",J182,0)</f>
        <v>0</v>
      </c>
      <c r="BJ182" s="4" t="s">
        <v>82</v>
      </c>
      <c r="BK182" s="182">
        <f>ROUND(I182*H182,2)</f>
        <v>0</v>
      </c>
      <c r="BL182" s="4" t="s">
        <v>176</v>
      </c>
      <c r="BM182" s="181" t="s">
        <v>233</v>
      </c>
    </row>
    <row r="183" spans="1:47" s="28" customFormat="1" ht="12.8">
      <c r="A183" s="23"/>
      <c r="B183" s="24"/>
      <c r="C183" s="23"/>
      <c r="D183" s="183" t="s">
        <v>136</v>
      </c>
      <c r="E183" s="23"/>
      <c r="F183" s="184" t="s">
        <v>234</v>
      </c>
      <c r="G183" s="23"/>
      <c r="H183" s="23"/>
      <c r="I183" s="185"/>
      <c r="J183" s="23"/>
      <c r="K183" s="23"/>
      <c r="L183" s="24"/>
      <c r="M183" s="186"/>
      <c r="N183" s="187"/>
      <c r="O183" s="61"/>
      <c r="P183" s="61"/>
      <c r="Q183" s="61"/>
      <c r="R183" s="61"/>
      <c r="S183" s="61"/>
      <c r="T183" s="62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T183" s="4" t="s">
        <v>136</v>
      </c>
      <c r="AU183" s="4" t="s">
        <v>84</v>
      </c>
    </row>
    <row r="184" spans="2:51" s="188" customFormat="1" ht="12.8">
      <c r="B184" s="189"/>
      <c r="D184" s="183" t="s">
        <v>138</v>
      </c>
      <c r="E184" s="190"/>
      <c r="F184" s="191" t="s">
        <v>235</v>
      </c>
      <c r="H184" s="192">
        <v>301</v>
      </c>
      <c r="I184" s="193"/>
      <c r="L184" s="189"/>
      <c r="M184" s="194"/>
      <c r="N184" s="195"/>
      <c r="O184" s="195"/>
      <c r="P184" s="195"/>
      <c r="Q184" s="195"/>
      <c r="R184" s="195"/>
      <c r="S184" s="195"/>
      <c r="T184" s="196"/>
      <c r="AT184" s="190" t="s">
        <v>138</v>
      </c>
      <c r="AU184" s="190" t="s">
        <v>84</v>
      </c>
      <c r="AV184" s="188" t="s">
        <v>84</v>
      </c>
      <c r="AW184" s="188" t="s">
        <v>31</v>
      </c>
      <c r="AX184" s="188" t="s">
        <v>82</v>
      </c>
      <c r="AY184" s="190" t="s">
        <v>127</v>
      </c>
    </row>
    <row r="185" spans="1:65" s="28" customFormat="1" ht="33" customHeight="1">
      <c r="A185" s="23"/>
      <c r="B185" s="168"/>
      <c r="C185" s="169" t="s">
        <v>176</v>
      </c>
      <c r="D185" s="169" t="s">
        <v>130</v>
      </c>
      <c r="E185" s="170" t="s">
        <v>231</v>
      </c>
      <c r="F185" s="171" t="s">
        <v>232</v>
      </c>
      <c r="G185" s="172" t="s">
        <v>185</v>
      </c>
      <c r="H185" s="173">
        <v>66</v>
      </c>
      <c r="I185" s="174"/>
      <c r="J185" s="175">
        <f>ROUND(I185*H185,2)</f>
        <v>0</v>
      </c>
      <c r="K185" s="176"/>
      <c r="L185" s="24"/>
      <c r="M185" s="177"/>
      <c r="N185" s="178" t="s">
        <v>39</v>
      </c>
      <c r="O185" s="61"/>
      <c r="P185" s="179">
        <f>O185*H185</f>
        <v>0</v>
      </c>
      <c r="Q185" s="179">
        <v>0.0015</v>
      </c>
      <c r="R185" s="179">
        <f>Q185*H185</f>
        <v>0.099</v>
      </c>
      <c r="S185" s="179">
        <v>0</v>
      </c>
      <c r="T185" s="180">
        <f>S185*H185</f>
        <v>0</v>
      </c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R185" s="181" t="s">
        <v>176</v>
      </c>
      <c r="AT185" s="181" t="s">
        <v>130</v>
      </c>
      <c r="AU185" s="181" t="s">
        <v>84</v>
      </c>
      <c r="AY185" s="4" t="s">
        <v>127</v>
      </c>
      <c r="BE185" s="182">
        <f>IF(N185="základní",J185,0)</f>
        <v>0</v>
      </c>
      <c r="BF185" s="182">
        <f>IF(N185="snížená",J185,0)</f>
        <v>0</v>
      </c>
      <c r="BG185" s="182">
        <f>IF(N185="zákl. přenesená",J185,0)</f>
        <v>0</v>
      </c>
      <c r="BH185" s="182">
        <f>IF(N185="sníž. přenesená",J185,0)</f>
        <v>0</v>
      </c>
      <c r="BI185" s="182">
        <f>IF(N185="nulová",J185,0)</f>
        <v>0</v>
      </c>
      <c r="BJ185" s="4" t="s">
        <v>82</v>
      </c>
      <c r="BK185" s="182">
        <f>ROUND(I185*H185,2)</f>
        <v>0</v>
      </c>
      <c r="BL185" s="4" t="s">
        <v>176</v>
      </c>
      <c r="BM185" s="181" t="s">
        <v>236</v>
      </c>
    </row>
    <row r="186" spans="1:47" s="28" customFormat="1" ht="12.8">
      <c r="A186" s="23"/>
      <c r="B186" s="24"/>
      <c r="C186" s="23"/>
      <c r="D186" s="183" t="s">
        <v>136</v>
      </c>
      <c r="E186" s="23"/>
      <c r="F186" s="184" t="s">
        <v>234</v>
      </c>
      <c r="G186" s="23"/>
      <c r="H186" s="23"/>
      <c r="I186" s="185"/>
      <c r="J186" s="23"/>
      <c r="K186" s="23"/>
      <c r="L186" s="24"/>
      <c r="M186" s="186"/>
      <c r="N186" s="187"/>
      <c r="O186" s="61"/>
      <c r="P186" s="61"/>
      <c r="Q186" s="61"/>
      <c r="R186" s="61"/>
      <c r="S186" s="61"/>
      <c r="T186" s="62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T186" s="4" t="s">
        <v>136</v>
      </c>
      <c r="AU186" s="4" t="s">
        <v>84</v>
      </c>
    </row>
    <row r="187" spans="2:51" s="188" customFormat="1" ht="12.8">
      <c r="B187" s="189"/>
      <c r="D187" s="183" t="s">
        <v>138</v>
      </c>
      <c r="E187" s="190"/>
      <c r="F187" s="191" t="s">
        <v>237</v>
      </c>
      <c r="H187" s="192">
        <v>66</v>
      </c>
      <c r="I187" s="193"/>
      <c r="L187" s="189"/>
      <c r="M187" s="194"/>
      <c r="N187" s="195"/>
      <c r="O187" s="195"/>
      <c r="P187" s="195"/>
      <c r="Q187" s="195"/>
      <c r="R187" s="195"/>
      <c r="S187" s="195"/>
      <c r="T187" s="196"/>
      <c r="AT187" s="190" t="s">
        <v>138</v>
      </c>
      <c r="AU187" s="190" t="s">
        <v>84</v>
      </c>
      <c r="AV187" s="188" t="s">
        <v>84</v>
      </c>
      <c r="AW187" s="188" t="s">
        <v>31</v>
      </c>
      <c r="AX187" s="188" t="s">
        <v>82</v>
      </c>
      <c r="AY187" s="190" t="s">
        <v>127</v>
      </c>
    </row>
    <row r="188" spans="1:65" s="28" customFormat="1" ht="33" customHeight="1">
      <c r="A188" s="23"/>
      <c r="B188" s="168"/>
      <c r="C188" s="169" t="s">
        <v>238</v>
      </c>
      <c r="D188" s="169" t="s">
        <v>130</v>
      </c>
      <c r="E188" s="170" t="s">
        <v>231</v>
      </c>
      <c r="F188" s="171" t="s">
        <v>232</v>
      </c>
      <c r="G188" s="172" t="s">
        <v>185</v>
      </c>
      <c r="H188" s="173">
        <v>125</v>
      </c>
      <c r="I188" s="174"/>
      <c r="J188" s="175">
        <f>ROUND(I188*H188,2)</f>
        <v>0</v>
      </c>
      <c r="K188" s="176"/>
      <c r="L188" s="24"/>
      <c r="M188" s="177"/>
      <c r="N188" s="178" t="s">
        <v>39</v>
      </c>
      <c r="O188" s="61"/>
      <c r="P188" s="179">
        <f>O188*H188</f>
        <v>0</v>
      </c>
      <c r="Q188" s="179">
        <v>0.0015</v>
      </c>
      <c r="R188" s="179">
        <f>Q188*H188</f>
        <v>0.1875</v>
      </c>
      <c r="S188" s="179">
        <v>0</v>
      </c>
      <c r="T188" s="180">
        <f>S188*H188</f>
        <v>0</v>
      </c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R188" s="181" t="s">
        <v>176</v>
      </c>
      <c r="AT188" s="181" t="s">
        <v>130</v>
      </c>
      <c r="AU188" s="181" t="s">
        <v>84</v>
      </c>
      <c r="AY188" s="4" t="s">
        <v>127</v>
      </c>
      <c r="BE188" s="182">
        <f>IF(N188="základní",J188,0)</f>
        <v>0</v>
      </c>
      <c r="BF188" s="182">
        <f>IF(N188="snížená",J188,0)</f>
        <v>0</v>
      </c>
      <c r="BG188" s="182">
        <f>IF(N188="zákl. přenesená",J188,0)</f>
        <v>0</v>
      </c>
      <c r="BH188" s="182">
        <f>IF(N188="sníž. přenesená",J188,0)</f>
        <v>0</v>
      </c>
      <c r="BI188" s="182">
        <f>IF(N188="nulová",J188,0)</f>
        <v>0</v>
      </c>
      <c r="BJ188" s="4" t="s">
        <v>82</v>
      </c>
      <c r="BK188" s="182">
        <f>ROUND(I188*H188,2)</f>
        <v>0</v>
      </c>
      <c r="BL188" s="4" t="s">
        <v>176</v>
      </c>
      <c r="BM188" s="181" t="s">
        <v>239</v>
      </c>
    </row>
    <row r="189" spans="1:47" s="28" customFormat="1" ht="12.8">
      <c r="A189" s="23"/>
      <c r="B189" s="24"/>
      <c r="C189" s="23"/>
      <c r="D189" s="183" t="s">
        <v>136</v>
      </c>
      <c r="E189" s="23"/>
      <c r="F189" s="184" t="s">
        <v>234</v>
      </c>
      <c r="G189" s="23"/>
      <c r="H189" s="23"/>
      <c r="I189" s="185"/>
      <c r="J189" s="23"/>
      <c r="K189" s="23"/>
      <c r="L189" s="24"/>
      <c r="M189" s="186"/>
      <c r="N189" s="187"/>
      <c r="O189" s="61"/>
      <c r="P189" s="61"/>
      <c r="Q189" s="61"/>
      <c r="R189" s="61"/>
      <c r="S189" s="61"/>
      <c r="T189" s="62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T189" s="4" t="s">
        <v>136</v>
      </c>
      <c r="AU189" s="4" t="s">
        <v>84</v>
      </c>
    </row>
    <row r="190" spans="2:51" s="188" customFormat="1" ht="12.8">
      <c r="B190" s="189"/>
      <c r="D190" s="183" t="s">
        <v>138</v>
      </c>
      <c r="E190" s="190"/>
      <c r="F190" s="191" t="s">
        <v>240</v>
      </c>
      <c r="H190" s="192">
        <v>125</v>
      </c>
      <c r="I190" s="193"/>
      <c r="L190" s="189"/>
      <c r="M190" s="194"/>
      <c r="N190" s="195"/>
      <c r="O190" s="195"/>
      <c r="P190" s="195"/>
      <c r="Q190" s="195"/>
      <c r="R190" s="195"/>
      <c r="S190" s="195"/>
      <c r="T190" s="196"/>
      <c r="AT190" s="190" t="s">
        <v>138</v>
      </c>
      <c r="AU190" s="190" t="s">
        <v>84</v>
      </c>
      <c r="AV190" s="188" t="s">
        <v>84</v>
      </c>
      <c r="AW190" s="188" t="s">
        <v>31</v>
      </c>
      <c r="AX190" s="188" t="s">
        <v>82</v>
      </c>
      <c r="AY190" s="190" t="s">
        <v>127</v>
      </c>
    </row>
    <row r="191" spans="1:65" s="28" customFormat="1" ht="37.8" customHeight="1">
      <c r="A191" s="23"/>
      <c r="B191" s="168"/>
      <c r="C191" s="169" t="s">
        <v>241</v>
      </c>
      <c r="D191" s="169" t="s">
        <v>130</v>
      </c>
      <c r="E191" s="170" t="s">
        <v>242</v>
      </c>
      <c r="F191" s="171" t="s">
        <v>243</v>
      </c>
      <c r="G191" s="172" t="s">
        <v>185</v>
      </c>
      <c r="H191" s="173">
        <v>108</v>
      </c>
      <c r="I191" s="174"/>
      <c r="J191" s="175">
        <f>ROUND(I191*H191,2)</f>
        <v>0</v>
      </c>
      <c r="K191" s="176"/>
      <c r="L191" s="24"/>
      <c r="M191" s="177"/>
      <c r="N191" s="178" t="s">
        <v>39</v>
      </c>
      <c r="O191" s="61"/>
      <c r="P191" s="179">
        <f>O191*H191</f>
        <v>0</v>
      </c>
      <c r="Q191" s="179">
        <v>0.00162</v>
      </c>
      <c r="R191" s="179">
        <f>Q191*H191</f>
        <v>0.17496</v>
      </c>
      <c r="S191" s="179">
        <v>0</v>
      </c>
      <c r="T191" s="180">
        <f>S191*H191</f>
        <v>0</v>
      </c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R191" s="181" t="s">
        <v>176</v>
      </c>
      <c r="AT191" s="181" t="s">
        <v>130</v>
      </c>
      <c r="AU191" s="181" t="s">
        <v>84</v>
      </c>
      <c r="AY191" s="4" t="s">
        <v>127</v>
      </c>
      <c r="BE191" s="182">
        <f>IF(N191="základní",J191,0)</f>
        <v>0</v>
      </c>
      <c r="BF191" s="182">
        <f>IF(N191="snížená",J191,0)</f>
        <v>0</v>
      </c>
      <c r="BG191" s="182">
        <f>IF(N191="zákl. přenesená",J191,0)</f>
        <v>0</v>
      </c>
      <c r="BH191" s="182">
        <f>IF(N191="sníž. přenesená",J191,0)</f>
        <v>0</v>
      </c>
      <c r="BI191" s="182">
        <f>IF(N191="nulová",J191,0)</f>
        <v>0</v>
      </c>
      <c r="BJ191" s="4" t="s">
        <v>82</v>
      </c>
      <c r="BK191" s="182">
        <f>ROUND(I191*H191,2)</f>
        <v>0</v>
      </c>
      <c r="BL191" s="4" t="s">
        <v>176</v>
      </c>
      <c r="BM191" s="181" t="s">
        <v>244</v>
      </c>
    </row>
    <row r="192" spans="1:47" s="28" customFormat="1" ht="12.8">
      <c r="A192" s="23"/>
      <c r="B192" s="24"/>
      <c r="C192" s="23"/>
      <c r="D192" s="183" t="s">
        <v>136</v>
      </c>
      <c r="E192" s="23"/>
      <c r="F192" s="184" t="s">
        <v>245</v>
      </c>
      <c r="G192" s="23"/>
      <c r="H192" s="23"/>
      <c r="I192" s="185"/>
      <c r="J192" s="23"/>
      <c r="K192" s="23"/>
      <c r="L192" s="24"/>
      <c r="M192" s="186"/>
      <c r="N192" s="187"/>
      <c r="O192" s="61"/>
      <c r="P192" s="61"/>
      <c r="Q192" s="61"/>
      <c r="R192" s="61"/>
      <c r="S192" s="61"/>
      <c r="T192" s="62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T192" s="4" t="s">
        <v>136</v>
      </c>
      <c r="AU192" s="4" t="s">
        <v>84</v>
      </c>
    </row>
    <row r="193" spans="2:51" s="188" customFormat="1" ht="12.8">
      <c r="B193" s="189"/>
      <c r="D193" s="183" t="s">
        <v>138</v>
      </c>
      <c r="E193" s="190"/>
      <c r="F193" s="191" t="s">
        <v>246</v>
      </c>
      <c r="H193" s="192">
        <v>108</v>
      </c>
      <c r="I193" s="193"/>
      <c r="L193" s="189"/>
      <c r="M193" s="194"/>
      <c r="N193" s="195"/>
      <c r="O193" s="195"/>
      <c r="P193" s="195"/>
      <c r="Q193" s="195"/>
      <c r="R193" s="195"/>
      <c r="S193" s="195"/>
      <c r="T193" s="196"/>
      <c r="AT193" s="190" t="s">
        <v>138</v>
      </c>
      <c r="AU193" s="190" t="s">
        <v>84</v>
      </c>
      <c r="AV193" s="188" t="s">
        <v>84</v>
      </c>
      <c r="AW193" s="188" t="s">
        <v>31</v>
      </c>
      <c r="AX193" s="188" t="s">
        <v>82</v>
      </c>
      <c r="AY193" s="190" t="s">
        <v>127</v>
      </c>
    </row>
    <row r="194" spans="1:65" s="28" customFormat="1" ht="33" customHeight="1">
      <c r="A194" s="23"/>
      <c r="B194" s="168"/>
      <c r="C194" s="169" t="s">
        <v>247</v>
      </c>
      <c r="D194" s="169" t="s">
        <v>130</v>
      </c>
      <c r="E194" s="170" t="s">
        <v>248</v>
      </c>
      <c r="F194" s="171" t="s">
        <v>249</v>
      </c>
      <c r="G194" s="172" t="s">
        <v>185</v>
      </c>
      <c r="H194" s="173">
        <v>261</v>
      </c>
      <c r="I194" s="174"/>
      <c r="J194" s="175">
        <f>ROUND(I194*H194,2)</f>
        <v>0</v>
      </c>
      <c r="K194" s="176"/>
      <c r="L194" s="24"/>
      <c r="M194" s="177"/>
      <c r="N194" s="178" t="s">
        <v>39</v>
      </c>
      <c r="O194" s="61"/>
      <c r="P194" s="179">
        <f>O194*H194</f>
        <v>0</v>
      </c>
      <c r="Q194" s="179">
        <v>0.00038</v>
      </c>
      <c r="R194" s="179">
        <f>Q194*H194</f>
        <v>0.09918</v>
      </c>
      <c r="S194" s="179">
        <v>0</v>
      </c>
      <c r="T194" s="180">
        <f>S194*H194</f>
        <v>0</v>
      </c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R194" s="181" t="s">
        <v>176</v>
      </c>
      <c r="AT194" s="181" t="s">
        <v>130</v>
      </c>
      <c r="AU194" s="181" t="s">
        <v>84</v>
      </c>
      <c r="AY194" s="4" t="s">
        <v>127</v>
      </c>
      <c r="BE194" s="182">
        <f>IF(N194="základní",J194,0)</f>
        <v>0</v>
      </c>
      <c r="BF194" s="182">
        <f>IF(N194="snížená",J194,0)</f>
        <v>0</v>
      </c>
      <c r="BG194" s="182">
        <f>IF(N194="zákl. přenesená",J194,0)</f>
        <v>0</v>
      </c>
      <c r="BH194" s="182">
        <f>IF(N194="sníž. přenesená",J194,0)</f>
        <v>0</v>
      </c>
      <c r="BI194" s="182">
        <f>IF(N194="nulová",J194,0)</f>
        <v>0</v>
      </c>
      <c r="BJ194" s="4" t="s">
        <v>82</v>
      </c>
      <c r="BK194" s="182">
        <f>ROUND(I194*H194,2)</f>
        <v>0</v>
      </c>
      <c r="BL194" s="4" t="s">
        <v>176</v>
      </c>
      <c r="BM194" s="181" t="s">
        <v>250</v>
      </c>
    </row>
    <row r="195" spans="1:47" s="28" customFormat="1" ht="12.8">
      <c r="A195" s="23"/>
      <c r="B195" s="24"/>
      <c r="C195" s="23"/>
      <c r="D195" s="183" t="s">
        <v>136</v>
      </c>
      <c r="E195" s="23"/>
      <c r="F195" s="184" t="s">
        <v>251</v>
      </c>
      <c r="G195" s="23"/>
      <c r="H195" s="23"/>
      <c r="I195" s="185"/>
      <c r="J195" s="23"/>
      <c r="K195" s="23"/>
      <c r="L195" s="24"/>
      <c r="M195" s="186"/>
      <c r="N195" s="187"/>
      <c r="O195" s="61"/>
      <c r="P195" s="61"/>
      <c r="Q195" s="61"/>
      <c r="R195" s="61"/>
      <c r="S195" s="61"/>
      <c r="T195" s="62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T195" s="4" t="s">
        <v>136</v>
      </c>
      <c r="AU195" s="4" t="s">
        <v>84</v>
      </c>
    </row>
    <row r="196" spans="2:51" s="188" customFormat="1" ht="12.8">
      <c r="B196" s="189"/>
      <c r="D196" s="183" t="s">
        <v>138</v>
      </c>
      <c r="E196" s="190"/>
      <c r="F196" s="191" t="s">
        <v>252</v>
      </c>
      <c r="H196" s="192">
        <v>261</v>
      </c>
      <c r="I196" s="193"/>
      <c r="L196" s="189"/>
      <c r="M196" s="194"/>
      <c r="N196" s="195"/>
      <c r="O196" s="195"/>
      <c r="P196" s="195"/>
      <c r="Q196" s="195"/>
      <c r="R196" s="195"/>
      <c r="S196" s="195"/>
      <c r="T196" s="196"/>
      <c r="AT196" s="190" t="s">
        <v>138</v>
      </c>
      <c r="AU196" s="190" t="s">
        <v>84</v>
      </c>
      <c r="AV196" s="188" t="s">
        <v>84</v>
      </c>
      <c r="AW196" s="188" t="s">
        <v>31</v>
      </c>
      <c r="AX196" s="188" t="s">
        <v>82</v>
      </c>
      <c r="AY196" s="190" t="s">
        <v>127</v>
      </c>
    </row>
    <row r="197" spans="1:65" s="28" customFormat="1" ht="37.8" customHeight="1">
      <c r="A197" s="23"/>
      <c r="B197" s="168"/>
      <c r="C197" s="169" t="s">
        <v>253</v>
      </c>
      <c r="D197" s="169" t="s">
        <v>130</v>
      </c>
      <c r="E197" s="170" t="s">
        <v>254</v>
      </c>
      <c r="F197" s="171" t="s">
        <v>255</v>
      </c>
      <c r="G197" s="172" t="s">
        <v>133</v>
      </c>
      <c r="H197" s="173">
        <v>3692.728</v>
      </c>
      <c r="I197" s="174"/>
      <c r="J197" s="175">
        <f>ROUND(I197*H197,2)</f>
        <v>0</v>
      </c>
      <c r="K197" s="176"/>
      <c r="L197" s="24"/>
      <c r="M197" s="177"/>
      <c r="N197" s="178" t="s">
        <v>39</v>
      </c>
      <c r="O197" s="61"/>
      <c r="P197" s="179">
        <f>O197*H197</f>
        <v>0</v>
      </c>
      <c r="Q197" s="179">
        <v>0.0001</v>
      </c>
      <c r="R197" s="179">
        <f>Q197*H197</f>
        <v>0.3692728</v>
      </c>
      <c r="S197" s="179">
        <v>0</v>
      </c>
      <c r="T197" s="180">
        <f>S197*H197</f>
        <v>0</v>
      </c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R197" s="181" t="s">
        <v>176</v>
      </c>
      <c r="AT197" s="181" t="s">
        <v>130</v>
      </c>
      <c r="AU197" s="181" t="s">
        <v>84</v>
      </c>
      <c r="AY197" s="4" t="s">
        <v>127</v>
      </c>
      <c r="BE197" s="182">
        <f>IF(N197="základní",J197,0)</f>
        <v>0</v>
      </c>
      <c r="BF197" s="182">
        <f>IF(N197="snížená",J197,0)</f>
        <v>0</v>
      </c>
      <c r="BG197" s="182">
        <f>IF(N197="zákl. přenesená",J197,0)</f>
        <v>0</v>
      </c>
      <c r="BH197" s="182">
        <f>IF(N197="sníž. přenesená",J197,0)</f>
        <v>0</v>
      </c>
      <c r="BI197" s="182">
        <f>IF(N197="nulová",J197,0)</f>
        <v>0</v>
      </c>
      <c r="BJ197" s="4" t="s">
        <v>82</v>
      </c>
      <c r="BK197" s="182">
        <f>ROUND(I197*H197,2)</f>
        <v>0</v>
      </c>
      <c r="BL197" s="4" t="s">
        <v>176</v>
      </c>
      <c r="BM197" s="181" t="s">
        <v>256</v>
      </c>
    </row>
    <row r="198" spans="1:47" s="28" customFormat="1" ht="12.8">
      <c r="A198" s="23"/>
      <c r="B198" s="24"/>
      <c r="C198" s="23"/>
      <c r="D198" s="183" t="s">
        <v>136</v>
      </c>
      <c r="E198" s="23"/>
      <c r="F198" s="184" t="s">
        <v>257</v>
      </c>
      <c r="G198" s="23"/>
      <c r="H198" s="23"/>
      <c r="I198" s="185"/>
      <c r="J198" s="23"/>
      <c r="K198" s="23"/>
      <c r="L198" s="24"/>
      <c r="M198" s="186"/>
      <c r="N198" s="187"/>
      <c r="O198" s="61"/>
      <c r="P198" s="61"/>
      <c r="Q198" s="61"/>
      <c r="R198" s="61"/>
      <c r="S198" s="61"/>
      <c r="T198" s="62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T198" s="4" t="s">
        <v>136</v>
      </c>
      <c r="AU198" s="4" t="s">
        <v>84</v>
      </c>
    </row>
    <row r="199" spans="2:51" s="188" customFormat="1" ht="12.8">
      <c r="B199" s="189"/>
      <c r="D199" s="183" t="s">
        <v>138</v>
      </c>
      <c r="E199" s="190"/>
      <c r="F199" s="191" t="s">
        <v>139</v>
      </c>
      <c r="H199" s="192">
        <v>5056.806</v>
      </c>
      <c r="I199" s="193"/>
      <c r="L199" s="189"/>
      <c r="M199" s="194"/>
      <c r="N199" s="195"/>
      <c r="O199" s="195"/>
      <c r="P199" s="195"/>
      <c r="Q199" s="195"/>
      <c r="R199" s="195"/>
      <c r="S199" s="195"/>
      <c r="T199" s="196"/>
      <c r="AT199" s="190" t="s">
        <v>138</v>
      </c>
      <c r="AU199" s="190" t="s">
        <v>84</v>
      </c>
      <c r="AV199" s="188" t="s">
        <v>84</v>
      </c>
      <c r="AW199" s="188" t="s">
        <v>31</v>
      </c>
      <c r="AX199" s="188" t="s">
        <v>74</v>
      </c>
      <c r="AY199" s="190" t="s">
        <v>127</v>
      </c>
    </row>
    <row r="200" spans="2:51" s="188" customFormat="1" ht="12.8">
      <c r="B200" s="189"/>
      <c r="D200" s="183" t="s">
        <v>138</v>
      </c>
      <c r="E200" s="190"/>
      <c r="F200" s="191" t="s">
        <v>258</v>
      </c>
      <c r="H200" s="192">
        <v>-472.108</v>
      </c>
      <c r="I200" s="193"/>
      <c r="L200" s="189"/>
      <c r="M200" s="194"/>
      <c r="N200" s="195"/>
      <c r="O200" s="195"/>
      <c r="P200" s="195"/>
      <c r="Q200" s="195"/>
      <c r="R200" s="195"/>
      <c r="S200" s="195"/>
      <c r="T200" s="196"/>
      <c r="AT200" s="190" t="s">
        <v>138</v>
      </c>
      <c r="AU200" s="190" t="s">
        <v>84</v>
      </c>
      <c r="AV200" s="188" t="s">
        <v>84</v>
      </c>
      <c r="AW200" s="188" t="s">
        <v>31</v>
      </c>
      <c r="AX200" s="188" t="s">
        <v>74</v>
      </c>
      <c r="AY200" s="190" t="s">
        <v>127</v>
      </c>
    </row>
    <row r="201" spans="2:51" s="188" customFormat="1" ht="12.8">
      <c r="B201" s="189"/>
      <c r="D201" s="183" t="s">
        <v>138</v>
      </c>
      <c r="E201" s="190"/>
      <c r="F201" s="191" t="s">
        <v>259</v>
      </c>
      <c r="H201" s="192">
        <v>-891.97</v>
      </c>
      <c r="I201" s="193"/>
      <c r="L201" s="189"/>
      <c r="M201" s="194"/>
      <c r="N201" s="195"/>
      <c r="O201" s="195"/>
      <c r="P201" s="195"/>
      <c r="Q201" s="195"/>
      <c r="R201" s="195"/>
      <c r="S201" s="195"/>
      <c r="T201" s="196"/>
      <c r="AT201" s="190" t="s">
        <v>138</v>
      </c>
      <c r="AU201" s="190" t="s">
        <v>84</v>
      </c>
      <c r="AV201" s="188" t="s">
        <v>84</v>
      </c>
      <c r="AW201" s="188" t="s">
        <v>31</v>
      </c>
      <c r="AX201" s="188" t="s">
        <v>74</v>
      </c>
      <c r="AY201" s="190" t="s">
        <v>127</v>
      </c>
    </row>
    <row r="202" spans="2:51" s="201" customFormat="1" ht="12.8">
      <c r="B202" s="202"/>
      <c r="D202" s="183" t="s">
        <v>138</v>
      </c>
      <c r="E202" s="203"/>
      <c r="F202" s="204" t="s">
        <v>190</v>
      </c>
      <c r="H202" s="205">
        <v>3692.728</v>
      </c>
      <c r="I202" s="206"/>
      <c r="L202" s="202"/>
      <c r="M202" s="207"/>
      <c r="N202" s="208"/>
      <c r="O202" s="208"/>
      <c r="P202" s="208"/>
      <c r="Q202" s="208"/>
      <c r="R202" s="208"/>
      <c r="S202" s="208"/>
      <c r="T202" s="209"/>
      <c r="AT202" s="203" t="s">
        <v>138</v>
      </c>
      <c r="AU202" s="203" t="s">
        <v>84</v>
      </c>
      <c r="AV202" s="201" t="s">
        <v>134</v>
      </c>
      <c r="AW202" s="201" t="s">
        <v>31</v>
      </c>
      <c r="AX202" s="201" t="s">
        <v>82</v>
      </c>
      <c r="AY202" s="203" t="s">
        <v>127</v>
      </c>
    </row>
    <row r="203" spans="1:65" s="28" customFormat="1" ht="24.15" customHeight="1">
      <c r="A203" s="23"/>
      <c r="B203" s="168"/>
      <c r="C203" s="210" t="s">
        <v>6</v>
      </c>
      <c r="D203" s="210" t="s">
        <v>196</v>
      </c>
      <c r="E203" s="211" t="s">
        <v>260</v>
      </c>
      <c r="F203" s="212" t="s">
        <v>261</v>
      </c>
      <c r="G203" s="213" t="s">
        <v>133</v>
      </c>
      <c r="H203" s="214">
        <v>4303.874</v>
      </c>
      <c r="I203" s="215"/>
      <c r="J203" s="216">
        <f>ROUND(I203*H203,2)</f>
        <v>0</v>
      </c>
      <c r="K203" s="217"/>
      <c r="L203" s="218"/>
      <c r="M203" s="219"/>
      <c r="N203" s="220" t="s">
        <v>39</v>
      </c>
      <c r="O203" s="61"/>
      <c r="P203" s="179">
        <f>O203*H203</f>
        <v>0</v>
      </c>
      <c r="Q203" s="179">
        <v>0.0019</v>
      </c>
      <c r="R203" s="179">
        <f>Q203*H203</f>
        <v>8.1773606</v>
      </c>
      <c r="S203" s="179">
        <v>0</v>
      </c>
      <c r="T203" s="180">
        <f>S203*H203</f>
        <v>0</v>
      </c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R203" s="181" t="s">
        <v>199</v>
      </c>
      <c r="AT203" s="181" t="s">
        <v>196</v>
      </c>
      <c r="AU203" s="181" t="s">
        <v>84</v>
      </c>
      <c r="AY203" s="4" t="s">
        <v>127</v>
      </c>
      <c r="BE203" s="182">
        <f>IF(N203="základní",J203,0)</f>
        <v>0</v>
      </c>
      <c r="BF203" s="182">
        <f>IF(N203="snížená",J203,0)</f>
        <v>0</v>
      </c>
      <c r="BG203" s="182">
        <f>IF(N203="zákl. přenesená",J203,0)</f>
        <v>0</v>
      </c>
      <c r="BH203" s="182">
        <f>IF(N203="sníž. přenesená",J203,0)</f>
        <v>0</v>
      </c>
      <c r="BI203" s="182">
        <f>IF(N203="nulová",J203,0)</f>
        <v>0</v>
      </c>
      <c r="BJ203" s="4" t="s">
        <v>82</v>
      </c>
      <c r="BK203" s="182">
        <f>ROUND(I203*H203,2)</f>
        <v>0</v>
      </c>
      <c r="BL203" s="4" t="s">
        <v>176</v>
      </c>
      <c r="BM203" s="181" t="s">
        <v>262</v>
      </c>
    </row>
    <row r="204" spans="1:47" s="28" customFormat="1" ht="12.8">
      <c r="A204" s="23"/>
      <c r="B204" s="24"/>
      <c r="C204" s="23"/>
      <c r="D204" s="183" t="s">
        <v>136</v>
      </c>
      <c r="E204" s="23"/>
      <c r="F204" s="184" t="s">
        <v>261</v>
      </c>
      <c r="G204" s="23"/>
      <c r="H204" s="23"/>
      <c r="I204" s="185"/>
      <c r="J204" s="23"/>
      <c r="K204" s="23"/>
      <c r="L204" s="24"/>
      <c r="M204" s="186"/>
      <c r="N204" s="187"/>
      <c r="O204" s="61"/>
      <c r="P204" s="61"/>
      <c r="Q204" s="61"/>
      <c r="R204" s="61"/>
      <c r="S204" s="61"/>
      <c r="T204" s="62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T204" s="4" t="s">
        <v>136</v>
      </c>
      <c r="AU204" s="4" t="s">
        <v>84</v>
      </c>
    </row>
    <row r="205" spans="2:51" s="188" customFormat="1" ht="12.8">
      <c r="B205" s="189"/>
      <c r="D205" s="183" t="s">
        <v>138</v>
      </c>
      <c r="F205" s="191" t="s">
        <v>263</v>
      </c>
      <c r="H205" s="192">
        <v>4303.874</v>
      </c>
      <c r="I205" s="193"/>
      <c r="L205" s="189"/>
      <c r="M205" s="194"/>
      <c r="N205" s="195"/>
      <c r="O205" s="195"/>
      <c r="P205" s="195"/>
      <c r="Q205" s="195"/>
      <c r="R205" s="195"/>
      <c r="S205" s="195"/>
      <c r="T205" s="196"/>
      <c r="AT205" s="190" t="s">
        <v>138</v>
      </c>
      <c r="AU205" s="190" t="s">
        <v>84</v>
      </c>
      <c r="AV205" s="188" t="s">
        <v>84</v>
      </c>
      <c r="AW205" s="188" t="s">
        <v>2</v>
      </c>
      <c r="AX205" s="188" t="s">
        <v>82</v>
      </c>
      <c r="AY205" s="190" t="s">
        <v>127</v>
      </c>
    </row>
    <row r="206" spans="1:65" s="28" customFormat="1" ht="37.8" customHeight="1">
      <c r="A206" s="23"/>
      <c r="B206" s="168"/>
      <c r="C206" s="169" t="s">
        <v>264</v>
      </c>
      <c r="D206" s="169" t="s">
        <v>130</v>
      </c>
      <c r="E206" s="170" t="s">
        <v>265</v>
      </c>
      <c r="F206" s="171" t="s">
        <v>266</v>
      </c>
      <c r="G206" s="172" t="s">
        <v>133</v>
      </c>
      <c r="H206" s="173">
        <v>891.97</v>
      </c>
      <c r="I206" s="174"/>
      <c r="J206" s="175">
        <f>ROUND(I206*H206,2)</f>
        <v>0</v>
      </c>
      <c r="K206" s="176"/>
      <c r="L206" s="24"/>
      <c r="M206" s="177"/>
      <c r="N206" s="178" t="s">
        <v>39</v>
      </c>
      <c r="O206" s="61"/>
      <c r="P206" s="179">
        <f>O206*H206</f>
        <v>0</v>
      </c>
      <c r="Q206" s="179">
        <v>0.0002</v>
      </c>
      <c r="R206" s="179">
        <f>Q206*H206</f>
        <v>0.178394</v>
      </c>
      <c r="S206" s="179">
        <v>0</v>
      </c>
      <c r="T206" s="180">
        <f>S206*H206</f>
        <v>0</v>
      </c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R206" s="181" t="s">
        <v>176</v>
      </c>
      <c r="AT206" s="181" t="s">
        <v>130</v>
      </c>
      <c r="AU206" s="181" t="s">
        <v>84</v>
      </c>
      <c r="AY206" s="4" t="s">
        <v>127</v>
      </c>
      <c r="BE206" s="182">
        <f>IF(N206="základní",J206,0)</f>
        <v>0</v>
      </c>
      <c r="BF206" s="182">
        <f>IF(N206="snížená",J206,0)</f>
        <v>0</v>
      </c>
      <c r="BG206" s="182">
        <f>IF(N206="zákl. přenesená",J206,0)</f>
        <v>0</v>
      </c>
      <c r="BH206" s="182">
        <f>IF(N206="sníž. přenesená",J206,0)</f>
        <v>0</v>
      </c>
      <c r="BI206" s="182">
        <f>IF(N206="nulová",J206,0)</f>
        <v>0</v>
      </c>
      <c r="BJ206" s="4" t="s">
        <v>82</v>
      </c>
      <c r="BK206" s="182">
        <f>ROUND(I206*H206,2)</f>
        <v>0</v>
      </c>
      <c r="BL206" s="4" t="s">
        <v>176</v>
      </c>
      <c r="BM206" s="181" t="s">
        <v>267</v>
      </c>
    </row>
    <row r="207" spans="1:47" s="28" customFormat="1" ht="12.8">
      <c r="A207" s="23"/>
      <c r="B207" s="24"/>
      <c r="C207" s="23"/>
      <c r="D207" s="183" t="s">
        <v>136</v>
      </c>
      <c r="E207" s="23"/>
      <c r="F207" s="184" t="s">
        <v>268</v>
      </c>
      <c r="G207" s="23"/>
      <c r="H207" s="23"/>
      <c r="I207" s="185"/>
      <c r="J207" s="23"/>
      <c r="K207" s="23"/>
      <c r="L207" s="24"/>
      <c r="M207" s="186"/>
      <c r="N207" s="187"/>
      <c r="O207" s="61"/>
      <c r="P207" s="61"/>
      <c r="Q207" s="61"/>
      <c r="R207" s="61"/>
      <c r="S207" s="61"/>
      <c r="T207" s="62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T207" s="4" t="s">
        <v>136</v>
      </c>
      <c r="AU207" s="4" t="s">
        <v>84</v>
      </c>
    </row>
    <row r="208" spans="2:51" s="188" customFormat="1" ht="12.8">
      <c r="B208" s="189"/>
      <c r="D208" s="183" t="s">
        <v>138</v>
      </c>
      <c r="E208" s="190"/>
      <c r="F208" s="191" t="s">
        <v>269</v>
      </c>
      <c r="H208" s="192">
        <v>637.04</v>
      </c>
      <c r="I208" s="193"/>
      <c r="L208" s="189"/>
      <c r="M208" s="194"/>
      <c r="N208" s="195"/>
      <c r="O208" s="195"/>
      <c r="P208" s="195"/>
      <c r="Q208" s="195"/>
      <c r="R208" s="195"/>
      <c r="S208" s="195"/>
      <c r="T208" s="196"/>
      <c r="AT208" s="190" t="s">
        <v>138</v>
      </c>
      <c r="AU208" s="190" t="s">
        <v>84</v>
      </c>
      <c r="AV208" s="188" t="s">
        <v>84</v>
      </c>
      <c r="AW208" s="188" t="s">
        <v>31</v>
      </c>
      <c r="AX208" s="188" t="s">
        <v>74</v>
      </c>
      <c r="AY208" s="190" t="s">
        <v>127</v>
      </c>
    </row>
    <row r="209" spans="2:51" s="188" customFormat="1" ht="12.8">
      <c r="B209" s="189"/>
      <c r="D209" s="183" t="s">
        <v>138</v>
      </c>
      <c r="E209" s="190"/>
      <c r="F209" s="191" t="s">
        <v>270</v>
      </c>
      <c r="H209" s="192">
        <v>254.93</v>
      </c>
      <c r="I209" s="193"/>
      <c r="L209" s="189"/>
      <c r="M209" s="194"/>
      <c r="N209" s="195"/>
      <c r="O209" s="195"/>
      <c r="P209" s="195"/>
      <c r="Q209" s="195"/>
      <c r="R209" s="195"/>
      <c r="S209" s="195"/>
      <c r="T209" s="196"/>
      <c r="AT209" s="190" t="s">
        <v>138</v>
      </c>
      <c r="AU209" s="190" t="s">
        <v>84</v>
      </c>
      <c r="AV209" s="188" t="s">
        <v>84</v>
      </c>
      <c r="AW209" s="188" t="s">
        <v>31</v>
      </c>
      <c r="AX209" s="188" t="s">
        <v>74</v>
      </c>
      <c r="AY209" s="190" t="s">
        <v>127</v>
      </c>
    </row>
    <row r="210" spans="2:51" s="201" customFormat="1" ht="12.8">
      <c r="B210" s="202"/>
      <c r="D210" s="183" t="s">
        <v>138</v>
      </c>
      <c r="E210" s="203"/>
      <c r="F210" s="204" t="s">
        <v>190</v>
      </c>
      <c r="H210" s="205">
        <v>891.97</v>
      </c>
      <c r="I210" s="206"/>
      <c r="L210" s="202"/>
      <c r="M210" s="207"/>
      <c r="N210" s="208"/>
      <c r="O210" s="208"/>
      <c r="P210" s="208"/>
      <c r="Q210" s="208"/>
      <c r="R210" s="208"/>
      <c r="S210" s="208"/>
      <c r="T210" s="209"/>
      <c r="AT210" s="203" t="s">
        <v>138</v>
      </c>
      <c r="AU210" s="203" t="s">
        <v>84</v>
      </c>
      <c r="AV210" s="201" t="s">
        <v>134</v>
      </c>
      <c r="AW210" s="201" t="s">
        <v>31</v>
      </c>
      <c r="AX210" s="201" t="s">
        <v>82</v>
      </c>
      <c r="AY210" s="203" t="s">
        <v>127</v>
      </c>
    </row>
    <row r="211" spans="1:65" s="28" customFormat="1" ht="24.15" customHeight="1">
      <c r="A211" s="23"/>
      <c r="B211" s="168"/>
      <c r="C211" s="210" t="s">
        <v>271</v>
      </c>
      <c r="D211" s="210" t="s">
        <v>196</v>
      </c>
      <c r="E211" s="211" t="s">
        <v>272</v>
      </c>
      <c r="F211" s="212" t="s">
        <v>273</v>
      </c>
      <c r="G211" s="213" t="s">
        <v>133</v>
      </c>
      <c r="H211" s="214">
        <v>1039.591</v>
      </c>
      <c r="I211" s="215"/>
      <c r="J211" s="216">
        <f>ROUND(I211*H211,2)</f>
        <v>0</v>
      </c>
      <c r="K211" s="217"/>
      <c r="L211" s="218"/>
      <c r="M211" s="219"/>
      <c r="N211" s="220" t="s">
        <v>39</v>
      </c>
      <c r="O211" s="61"/>
      <c r="P211" s="179">
        <f>O211*H211</f>
        <v>0</v>
      </c>
      <c r="Q211" s="179">
        <v>0.0019</v>
      </c>
      <c r="R211" s="179">
        <f>Q211*H211</f>
        <v>1.9752229</v>
      </c>
      <c r="S211" s="179">
        <v>0</v>
      </c>
      <c r="T211" s="180">
        <f>S211*H211</f>
        <v>0</v>
      </c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R211" s="181" t="s">
        <v>199</v>
      </c>
      <c r="AT211" s="181" t="s">
        <v>196</v>
      </c>
      <c r="AU211" s="181" t="s">
        <v>84</v>
      </c>
      <c r="AY211" s="4" t="s">
        <v>127</v>
      </c>
      <c r="BE211" s="182">
        <f>IF(N211="základní",J211,0)</f>
        <v>0</v>
      </c>
      <c r="BF211" s="182">
        <f>IF(N211="snížená",J211,0)</f>
        <v>0</v>
      </c>
      <c r="BG211" s="182">
        <f>IF(N211="zákl. přenesená",J211,0)</f>
        <v>0</v>
      </c>
      <c r="BH211" s="182">
        <f>IF(N211="sníž. přenesená",J211,0)</f>
        <v>0</v>
      </c>
      <c r="BI211" s="182">
        <f>IF(N211="nulová",J211,0)</f>
        <v>0</v>
      </c>
      <c r="BJ211" s="4" t="s">
        <v>82</v>
      </c>
      <c r="BK211" s="182">
        <f>ROUND(I211*H211,2)</f>
        <v>0</v>
      </c>
      <c r="BL211" s="4" t="s">
        <v>176</v>
      </c>
      <c r="BM211" s="181" t="s">
        <v>274</v>
      </c>
    </row>
    <row r="212" spans="1:47" s="28" customFormat="1" ht="12.8">
      <c r="A212" s="23"/>
      <c r="B212" s="24"/>
      <c r="C212" s="23"/>
      <c r="D212" s="183" t="s">
        <v>136</v>
      </c>
      <c r="E212" s="23"/>
      <c r="F212" s="184" t="s">
        <v>273</v>
      </c>
      <c r="G212" s="23"/>
      <c r="H212" s="23"/>
      <c r="I212" s="185"/>
      <c r="J212" s="23"/>
      <c r="K212" s="23"/>
      <c r="L212" s="24"/>
      <c r="M212" s="186"/>
      <c r="N212" s="187"/>
      <c r="O212" s="61"/>
      <c r="P212" s="61"/>
      <c r="Q212" s="61"/>
      <c r="R212" s="61"/>
      <c r="S212" s="61"/>
      <c r="T212" s="62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T212" s="4" t="s">
        <v>136</v>
      </c>
      <c r="AU212" s="4" t="s">
        <v>84</v>
      </c>
    </row>
    <row r="213" spans="2:51" s="188" customFormat="1" ht="12.8">
      <c r="B213" s="189"/>
      <c r="D213" s="183" t="s">
        <v>138</v>
      </c>
      <c r="F213" s="191" t="s">
        <v>275</v>
      </c>
      <c r="H213" s="192">
        <v>1039.591</v>
      </c>
      <c r="I213" s="193"/>
      <c r="L213" s="189"/>
      <c r="M213" s="194"/>
      <c r="N213" s="195"/>
      <c r="O213" s="195"/>
      <c r="P213" s="195"/>
      <c r="Q213" s="195"/>
      <c r="R213" s="195"/>
      <c r="S213" s="195"/>
      <c r="T213" s="196"/>
      <c r="AT213" s="190" t="s">
        <v>138</v>
      </c>
      <c r="AU213" s="190" t="s">
        <v>84</v>
      </c>
      <c r="AV213" s="188" t="s">
        <v>84</v>
      </c>
      <c r="AW213" s="188" t="s">
        <v>2</v>
      </c>
      <c r="AX213" s="188" t="s">
        <v>82</v>
      </c>
      <c r="AY213" s="190" t="s">
        <v>127</v>
      </c>
    </row>
    <row r="214" spans="1:65" s="28" customFormat="1" ht="37.8" customHeight="1">
      <c r="A214" s="23"/>
      <c r="B214" s="168"/>
      <c r="C214" s="169" t="s">
        <v>276</v>
      </c>
      <c r="D214" s="169" t="s">
        <v>130</v>
      </c>
      <c r="E214" s="170" t="s">
        <v>277</v>
      </c>
      <c r="F214" s="171" t="s">
        <v>278</v>
      </c>
      <c r="G214" s="172" t="s">
        <v>133</v>
      </c>
      <c r="H214" s="173">
        <v>472.108</v>
      </c>
      <c r="I214" s="174"/>
      <c r="J214" s="175">
        <f>ROUND(I214*H214,2)</f>
        <v>0</v>
      </c>
      <c r="K214" s="176"/>
      <c r="L214" s="24"/>
      <c r="M214" s="177"/>
      <c r="N214" s="178" t="s">
        <v>39</v>
      </c>
      <c r="O214" s="61"/>
      <c r="P214" s="179">
        <f>O214*H214</f>
        <v>0</v>
      </c>
      <c r="Q214" s="179">
        <v>0.0003</v>
      </c>
      <c r="R214" s="179">
        <f>Q214*H214</f>
        <v>0.1416324</v>
      </c>
      <c r="S214" s="179">
        <v>0</v>
      </c>
      <c r="T214" s="180">
        <f>S214*H214</f>
        <v>0</v>
      </c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R214" s="181" t="s">
        <v>176</v>
      </c>
      <c r="AT214" s="181" t="s">
        <v>130</v>
      </c>
      <c r="AU214" s="181" t="s">
        <v>84</v>
      </c>
      <c r="AY214" s="4" t="s">
        <v>127</v>
      </c>
      <c r="BE214" s="182">
        <f>IF(N214="základní",J214,0)</f>
        <v>0</v>
      </c>
      <c r="BF214" s="182">
        <f>IF(N214="snížená",J214,0)</f>
        <v>0</v>
      </c>
      <c r="BG214" s="182">
        <f>IF(N214="zákl. přenesená",J214,0)</f>
        <v>0</v>
      </c>
      <c r="BH214" s="182">
        <f>IF(N214="sníž. přenesená",J214,0)</f>
        <v>0</v>
      </c>
      <c r="BI214" s="182">
        <f>IF(N214="nulová",J214,0)</f>
        <v>0</v>
      </c>
      <c r="BJ214" s="4" t="s">
        <v>82</v>
      </c>
      <c r="BK214" s="182">
        <f>ROUND(I214*H214,2)</f>
        <v>0</v>
      </c>
      <c r="BL214" s="4" t="s">
        <v>176</v>
      </c>
      <c r="BM214" s="181" t="s">
        <v>279</v>
      </c>
    </row>
    <row r="215" spans="1:47" s="28" customFormat="1" ht="12.8">
      <c r="A215" s="23"/>
      <c r="B215" s="24"/>
      <c r="C215" s="23"/>
      <c r="D215" s="183" t="s">
        <v>136</v>
      </c>
      <c r="E215" s="23"/>
      <c r="F215" s="184" t="s">
        <v>280</v>
      </c>
      <c r="G215" s="23"/>
      <c r="H215" s="23"/>
      <c r="I215" s="185"/>
      <c r="J215" s="23"/>
      <c r="K215" s="23"/>
      <c r="L215" s="24"/>
      <c r="M215" s="186"/>
      <c r="N215" s="187"/>
      <c r="O215" s="61"/>
      <c r="P215" s="61"/>
      <c r="Q215" s="61"/>
      <c r="R215" s="61"/>
      <c r="S215" s="61"/>
      <c r="T215" s="62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T215" s="4" t="s">
        <v>136</v>
      </c>
      <c r="AU215" s="4" t="s">
        <v>84</v>
      </c>
    </row>
    <row r="216" spans="2:51" s="188" customFormat="1" ht="12.8">
      <c r="B216" s="189"/>
      <c r="D216" s="183" t="s">
        <v>138</v>
      </c>
      <c r="E216" s="190"/>
      <c r="F216" s="191" t="s">
        <v>281</v>
      </c>
      <c r="H216" s="192">
        <v>176.421</v>
      </c>
      <c r="I216" s="193"/>
      <c r="L216" s="189"/>
      <c r="M216" s="194"/>
      <c r="N216" s="195"/>
      <c r="O216" s="195"/>
      <c r="P216" s="195"/>
      <c r="Q216" s="195"/>
      <c r="R216" s="195"/>
      <c r="S216" s="195"/>
      <c r="T216" s="196"/>
      <c r="AT216" s="190" t="s">
        <v>138</v>
      </c>
      <c r="AU216" s="190" t="s">
        <v>84</v>
      </c>
      <c r="AV216" s="188" t="s">
        <v>84</v>
      </c>
      <c r="AW216" s="188" t="s">
        <v>31</v>
      </c>
      <c r="AX216" s="188" t="s">
        <v>74</v>
      </c>
      <c r="AY216" s="190" t="s">
        <v>127</v>
      </c>
    </row>
    <row r="217" spans="2:51" s="188" customFormat="1" ht="12.8">
      <c r="B217" s="189"/>
      <c r="D217" s="183" t="s">
        <v>138</v>
      </c>
      <c r="E217" s="190"/>
      <c r="F217" s="191" t="s">
        <v>282</v>
      </c>
      <c r="H217" s="192">
        <v>67.587</v>
      </c>
      <c r="I217" s="193"/>
      <c r="L217" s="189"/>
      <c r="M217" s="194"/>
      <c r="N217" s="195"/>
      <c r="O217" s="195"/>
      <c r="P217" s="195"/>
      <c r="Q217" s="195"/>
      <c r="R217" s="195"/>
      <c r="S217" s="195"/>
      <c r="T217" s="196"/>
      <c r="AT217" s="190" t="s">
        <v>138</v>
      </c>
      <c r="AU217" s="190" t="s">
        <v>84</v>
      </c>
      <c r="AV217" s="188" t="s">
        <v>84</v>
      </c>
      <c r="AW217" s="188" t="s">
        <v>31</v>
      </c>
      <c r="AX217" s="188" t="s">
        <v>74</v>
      </c>
      <c r="AY217" s="190" t="s">
        <v>127</v>
      </c>
    </row>
    <row r="218" spans="2:51" s="188" customFormat="1" ht="12.8">
      <c r="B218" s="189"/>
      <c r="D218" s="183" t="s">
        <v>138</v>
      </c>
      <c r="E218" s="190"/>
      <c r="F218" s="191" t="s">
        <v>283</v>
      </c>
      <c r="H218" s="192">
        <v>50.609</v>
      </c>
      <c r="I218" s="193"/>
      <c r="L218" s="189"/>
      <c r="M218" s="194"/>
      <c r="N218" s="195"/>
      <c r="O218" s="195"/>
      <c r="P218" s="195"/>
      <c r="Q218" s="195"/>
      <c r="R218" s="195"/>
      <c r="S218" s="195"/>
      <c r="T218" s="196"/>
      <c r="AT218" s="190" t="s">
        <v>138</v>
      </c>
      <c r="AU218" s="190" t="s">
        <v>84</v>
      </c>
      <c r="AV218" s="188" t="s">
        <v>84</v>
      </c>
      <c r="AW218" s="188" t="s">
        <v>31</v>
      </c>
      <c r="AX218" s="188" t="s">
        <v>74</v>
      </c>
      <c r="AY218" s="190" t="s">
        <v>127</v>
      </c>
    </row>
    <row r="219" spans="2:51" s="188" customFormat="1" ht="12.8">
      <c r="B219" s="189"/>
      <c r="D219" s="183" t="s">
        <v>138</v>
      </c>
      <c r="E219" s="190"/>
      <c r="F219" s="191" t="s">
        <v>284</v>
      </c>
      <c r="H219" s="192">
        <v>52.046</v>
      </c>
      <c r="I219" s="193"/>
      <c r="L219" s="189"/>
      <c r="M219" s="194"/>
      <c r="N219" s="195"/>
      <c r="O219" s="195"/>
      <c r="P219" s="195"/>
      <c r="Q219" s="195"/>
      <c r="R219" s="195"/>
      <c r="S219" s="195"/>
      <c r="T219" s="196"/>
      <c r="AT219" s="190" t="s">
        <v>138</v>
      </c>
      <c r="AU219" s="190" t="s">
        <v>84</v>
      </c>
      <c r="AV219" s="188" t="s">
        <v>84</v>
      </c>
      <c r="AW219" s="188" t="s">
        <v>31</v>
      </c>
      <c r="AX219" s="188" t="s">
        <v>74</v>
      </c>
      <c r="AY219" s="190" t="s">
        <v>127</v>
      </c>
    </row>
    <row r="220" spans="2:51" s="188" customFormat="1" ht="12.8">
      <c r="B220" s="189"/>
      <c r="D220" s="183" t="s">
        <v>138</v>
      </c>
      <c r="E220" s="190"/>
      <c r="F220" s="191" t="s">
        <v>285</v>
      </c>
      <c r="H220" s="192">
        <v>125.445</v>
      </c>
      <c r="I220" s="193"/>
      <c r="L220" s="189"/>
      <c r="M220" s="194"/>
      <c r="N220" s="195"/>
      <c r="O220" s="195"/>
      <c r="P220" s="195"/>
      <c r="Q220" s="195"/>
      <c r="R220" s="195"/>
      <c r="S220" s="195"/>
      <c r="T220" s="196"/>
      <c r="AT220" s="190" t="s">
        <v>138</v>
      </c>
      <c r="AU220" s="190" t="s">
        <v>84</v>
      </c>
      <c r="AV220" s="188" t="s">
        <v>84</v>
      </c>
      <c r="AW220" s="188" t="s">
        <v>31</v>
      </c>
      <c r="AX220" s="188" t="s">
        <v>74</v>
      </c>
      <c r="AY220" s="190" t="s">
        <v>127</v>
      </c>
    </row>
    <row r="221" spans="2:51" s="201" customFormat="1" ht="12.8">
      <c r="B221" s="202"/>
      <c r="D221" s="183" t="s">
        <v>138</v>
      </c>
      <c r="E221" s="203"/>
      <c r="F221" s="204" t="s">
        <v>190</v>
      </c>
      <c r="H221" s="205">
        <v>472.108</v>
      </c>
      <c r="I221" s="206"/>
      <c r="L221" s="202"/>
      <c r="M221" s="207"/>
      <c r="N221" s="208"/>
      <c r="O221" s="208"/>
      <c r="P221" s="208"/>
      <c r="Q221" s="208"/>
      <c r="R221" s="208"/>
      <c r="S221" s="208"/>
      <c r="T221" s="209"/>
      <c r="AT221" s="203" t="s">
        <v>138</v>
      </c>
      <c r="AU221" s="203" t="s">
        <v>84</v>
      </c>
      <c r="AV221" s="201" t="s">
        <v>134</v>
      </c>
      <c r="AW221" s="201" t="s">
        <v>31</v>
      </c>
      <c r="AX221" s="201" t="s">
        <v>82</v>
      </c>
      <c r="AY221" s="203" t="s">
        <v>127</v>
      </c>
    </row>
    <row r="222" spans="1:65" s="28" customFormat="1" ht="24.15" customHeight="1">
      <c r="A222" s="23"/>
      <c r="B222" s="168"/>
      <c r="C222" s="210" t="s">
        <v>286</v>
      </c>
      <c r="D222" s="210" t="s">
        <v>196</v>
      </c>
      <c r="E222" s="211" t="s">
        <v>272</v>
      </c>
      <c r="F222" s="212" t="s">
        <v>273</v>
      </c>
      <c r="G222" s="213" t="s">
        <v>133</v>
      </c>
      <c r="H222" s="214">
        <v>550.242</v>
      </c>
      <c r="I222" s="215"/>
      <c r="J222" s="216">
        <f>ROUND(I222*H222,2)</f>
        <v>0</v>
      </c>
      <c r="K222" s="217"/>
      <c r="L222" s="218"/>
      <c r="M222" s="219"/>
      <c r="N222" s="220" t="s">
        <v>39</v>
      </c>
      <c r="O222" s="61"/>
      <c r="P222" s="179">
        <f>O222*H222</f>
        <v>0</v>
      </c>
      <c r="Q222" s="179">
        <v>0.0019</v>
      </c>
      <c r="R222" s="179">
        <f>Q222*H222</f>
        <v>1.0454598</v>
      </c>
      <c r="S222" s="179">
        <v>0</v>
      </c>
      <c r="T222" s="180">
        <f>S222*H222</f>
        <v>0</v>
      </c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R222" s="181" t="s">
        <v>199</v>
      </c>
      <c r="AT222" s="181" t="s">
        <v>196</v>
      </c>
      <c r="AU222" s="181" t="s">
        <v>84</v>
      </c>
      <c r="AY222" s="4" t="s">
        <v>127</v>
      </c>
      <c r="BE222" s="182">
        <f>IF(N222="základní",J222,0)</f>
        <v>0</v>
      </c>
      <c r="BF222" s="182">
        <f>IF(N222="snížená",J222,0)</f>
        <v>0</v>
      </c>
      <c r="BG222" s="182">
        <f>IF(N222="zákl. přenesená",J222,0)</f>
        <v>0</v>
      </c>
      <c r="BH222" s="182">
        <f>IF(N222="sníž. přenesená",J222,0)</f>
        <v>0</v>
      </c>
      <c r="BI222" s="182">
        <f>IF(N222="nulová",J222,0)</f>
        <v>0</v>
      </c>
      <c r="BJ222" s="4" t="s">
        <v>82</v>
      </c>
      <c r="BK222" s="182">
        <f>ROUND(I222*H222,2)</f>
        <v>0</v>
      </c>
      <c r="BL222" s="4" t="s">
        <v>176</v>
      </c>
      <c r="BM222" s="181" t="s">
        <v>287</v>
      </c>
    </row>
    <row r="223" spans="1:47" s="28" customFormat="1" ht="12.8">
      <c r="A223" s="23"/>
      <c r="B223" s="24"/>
      <c r="C223" s="23"/>
      <c r="D223" s="183" t="s">
        <v>136</v>
      </c>
      <c r="E223" s="23"/>
      <c r="F223" s="184" t="s">
        <v>273</v>
      </c>
      <c r="G223" s="23"/>
      <c r="H223" s="23"/>
      <c r="I223" s="185"/>
      <c r="J223" s="23"/>
      <c r="K223" s="23"/>
      <c r="L223" s="24"/>
      <c r="M223" s="186"/>
      <c r="N223" s="187"/>
      <c r="O223" s="61"/>
      <c r="P223" s="61"/>
      <c r="Q223" s="61"/>
      <c r="R223" s="61"/>
      <c r="S223" s="61"/>
      <c r="T223" s="62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T223" s="4" t="s">
        <v>136</v>
      </c>
      <c r="AU223" s="4" t="s">
        <v>84</v>
      </c>
    </row>
    <row r="224" spans="2:51" s="188" customFormat="1" ht="12.8">
      <c r="B224" s="189"/>
      <c r="D224" s="183" t="s">
        <v>138</v>
      </c>
      <c r="F224" s="191" t="s">
        <v>288</v>
      </c>
      <c r="H224" s="192">
        <v>550.242</v>
      </c>
      <c r="I224" s="193"/>
      <c r="L224" s="189"/>
      <c r="M224" s="194"/>
      <c r="N224" s="195"/>
      <c r="O224" s="195"/>
      <c r="P224" s="195"/>
      <c r="Q224" s="195"/>
      <c r="R224" s="195"/>
      <c r="S224" s="195"/>
      <c r="T224" s="196"/>
      <c r="AT224" s="190" t="s">
        <v>138</v>
      </c>
      <c r="AU224" s="190" t="s">
        <v>84</v>
      </c>
      <c r="AV224" s="188" t="s">
        <v>84</v>
      </c>
      <c r="AW224" s="188" t="s">
        <v>2</v>
      </c>
      <c r="AX224" s="188" t="s">
        <v>82</v>
      </c>
      <c r="AY224" s="190" t="s">
        <v>127</v>
      </c>
    </row>
    <row r="225" spans="1:65" s="28" customFormat="1" ht="24.15" customHeight="1">
      <c r="A225" s="23"/>
      <c r="B225" s="168"/>
      <c r="C225" s="169" t="s">
        <v>289</v>
      </c>
      <c r="D225" s="169" t="s">
        <v>130</v>
      </c>
      <c r="E225" s="170" t="s">
        <v>290</v>
      </c>
      <c r="F225" s="171" t="s">
        <v>291</v>
      </c>
      <c r="G225" s="172" t="s">
        <v>133</v>
      </c>
      <c r="H225" s="173">
        <v>5056.806</v>
      </c>
      <c r="I225" s="174"/>
      <c r="J225" s="175">
        <f>ROUND(I225*H225,2)</f>
        <v>0</v>
      </c>
      <c r="K225" s="176"/>
      <c r="L225" s="24"/>
      <c r="M225" s="177"/>
      <c r="N225" s="178" t="s">
        <v>39</v>
      </c>
      <c r="O225" s="61"/>
      <c r="P225" s="179">
        <f>O225*H225</f>
        <v>0</v>
      </c>
      <c r="Q225" s="179">
        <v>0</v>
      </c>
      <c r="R225" s="179">
        <f>Q225*H225</f>
        <v>0</v>
      </c>
      <c r="S225" s="179">
        <v>0.0036</v>
      </c>
      <c r="T225" s="180">
        <f>S225*H225</f>
        <v>18.2045016</v>
      </c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R225" s="181" t="s">
        <v>176</v>
      </c>
      <c r="AT225" s="181" t="s">
        <v>130</v>
      </c>
      <c r="AU225" s="181" t="s">
        <v>84</v>
      </c>
      <c r="AY225" s="4" t="s">
        <v>127</v>
      </c>
      <c r="BE225" s="182">
        <f>IF(N225="základní",J225,0)</f>
        <v>0</v>
      </c>
      <c r="BF225" s="182">
        <f>IF(N225="snížená",J225,0)</f>
        <v>0</v>
      </c>
      <c r="BG225" s="182">
        <f>IF(N225="zákl. přenesená",J225,0)</f>
        <v>0</v>
      </c>
      <c r="BH225" s="182">
        <f>IF(N225="sníž. přenesená",J225,0)</f>
        <v>0</v>
      </c>
      <c r="BI225" s="182">
        <f>IF(N225="nulová",J225,0)</f>
        <v>0</v>
      </c>
      <c r="BJ225" s="4" t="s">
        <v>82</v>
      </c>
      <c r="BK225" s="182">
        <f>ROUND(I225*H225,2)</f>
        <v>0</v>
      </c>
      <c r="BL225" s="4" t="s">
        <v>176</v>
      </c>
      <c r="BM225" s="181" t="s">
        <v>292</v>
      </c>
    </row>
    <row r="226" spans="1:47" s="28" customFormat="1" ht="12.8">
      <c r="A226" s="23"/>
      <c r="B226" s="24"/>
      <c r="C226" s="23"/>
      <c r="D226" s="183" t="s">
        <v>136</v>
      </c>
      <c r="E226" s="23"/>
      <c r="F226" s="184" t="s">
        <v>293</v>
      </c>
      <c r="G226" s="23"/>
      <c r="H226" s="23"/>
      <c r="I226" s="185"/>
      <c r="J226" s="23"/>
      <c r="K226" s="23"/>
      <c r="L226" s="24"/>
      <c r="M226" s="186"/>
      <c r="N226" s="187"/>
      <c r="O226" s="61"/>
      <c r="P226" s="61"/>
      <c r="Q226" s="61"/>
      <c r="R226" s="61"/>
      <c r="S226" s="61"/>
      <c r="T226" s="62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T226" s="4" t="s">
        <v>136</v>
      </c>
      <c r="AU226" s="4" t="s">
        <v>84</v>
      </c>
    </row>
    <row r="227" spans="2:51" s="188" customFormat="1" ht="12.8">
      <c r="B227" s="189"/>
      <c r="D227" s="183" t="s">
        <v>138</v>
      </c>
      <c r="E227" s="190"/>
      <c r="F227" s="191" t="s">
        <v>139</v>
      </c>
      <c r="H227" s="192">
        <v>5056.806</v>
      </c>
      <c r="I227" s="193"/>
      <c r="L227" s="189"/>
      <c r="M227" s="194"/>
      <c r="N227" s="195"/>
      <c r="O227" s="195"/>
      <c r="P227" s="195"/>
      <c r="Q227" s="195"/>
      <c r="R227" s="195"/>
      <c r="S227" s="195"/>
      <c r="T227" s="196"/>
      <c r="AT227" s="190" t="s">
        <v>138</v>
      </c>
      <c r="AU227" s="190" t="s">
        <v>84</v>
      </c>
      <c r="AV227" s="188" t="s">
        <v>84</v>
      </c>
      <c r="AW227" s="188" t="s">
        <v>31</v>
      </c>
      <c r="AX227" s="188" t="s">
        <v>82</v>
      </c>
      <c r="AY227" s="190" t="s">
        <v>127</v>
      </c>
    </row>
    <row r="228" spans="1:65" s="28" customFormat="1" ht="24.15" customHeight="1">
      <c r="A228" s="23"/>
      <c r="B228" s="168"/>
      <c r="C228" s="169" t="s">
        <v>294</v>
      </c>
      <c r="D228" s="169" t="s">
        <v>130</v>
      </c>
      <c r="E228" s="170" t="s">
        <v>295</v>
      </c>
      <c r="F228" s="171" t="s">
        <v>296</v>
      </c>
      <c r="G228" s="172" t="s">
        <v>133</v>
      </c>
      <c r="H228" s="173">
        <v>56.106</v>
      </c>
      <c r="I228" s="174"/>
      <c r="J228" s="175">
        <f>ROUND(I228*H228,2)</f>
        <v>0</v>
      </c>
      <c r="K228" s="176"/>
      <c r="L228" s="24"/>
      <c r="M228" s="177"/>
      <c r="N228" s="178" t="s">
        <v>39</v>
      </c>
      <c r="O228" s="61"/>
      <c r="P228" s="179">
        <f>O228*H228</f>
        <v>0</v>
      </c>
      <c r="Q228" s="179">
        <v>0</v>
      </c>
      <c r="R228" s="179">
        <f>Q228*H228</f>
        <v>0</v>
      </c>
      <c r="S228" s="179">
        <v>0</v>
      </c>
      <c r="T228" s="180">
        <f>S228*H228</f>
        <v>0</v>
      </c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R228" s="181" t="s">
        <v>176</v>
      </c>
      <c r="AT228" s="181" t="s">
        <v>130</v>
      </c>
      <c r="AU228" s="181" t="s">
        <v>84</v>
      </c>
      <c r="AY228" s="4" t="s">
        <v>127</v>
      </c>
      <c r="BE228" s="182">
        <f>IF(N228="základní",J228,0)</f>
        <v>0</v>
      </c>
      <c r="BF228" s="182">
        <f>IF(N228="snížená",J228,0)</f>
        <v>0</v>
      </c>
      <c r="BG228" s="182">
        <f>IF(N228="zákl. přenesená",J228,0)</f>
        <v>0</v>
      </c>
      <c r="BH228" s="182">
        <f>IF(N228="sníž. přenesená",J228,0)</f>
        <v>0</v>
      </c>
      <c r="BI228" s="182">
        <f>IF(N228="nulová",J228,0)</f>
        <v>0</v>
      </c>
      <c r="BJ228" s="4" t="s">
        <v>82</v>
      </c>
      <c r="BK228" s="182">
        <f>ROUND(I228*H228,2)</f>
        <v>0</v>
      </c>
      <c r="BL228" s="4" t="s">
        <v>176</v>
      </c>
      <c r="BM228" s="181" t="s">
        <v>297</v>
      </c>
    </row>
    <row r="229" spans="1:47" s="28" customFormat="1" ht="12.8">
      <c r="A229" s="23"/>
      <c r="B229" s="24"/>
      <c r="C229" s="23"/>
      <c r="D229" s="183" t="s">
        <v>136</v>
      </c>
      <c r="E229" s="23"/>
      <c r="F229" s="184" t="s">
        <v>298</v>
      </c>
      <c r="G229" s="23"/>
      <c r="H229" s="23"/>
      <c r="I229" s="185"/>
      <c r="J229" s="23"/>
      <c r="K229" s="23"/>
      <c r="L229" s="24"/>
      <c r="M229" s="186"/>
      <c r="N229" s="187"/>
      <c r="O229" s="61"/>
      <c r="P229" s="61"/>
      <c r="Q229" s="61"/>
      <c r="R229" s="61"/>
      <c r="S229" s="61"/>
      <c r="T229" s="62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T229" s="4" t="s">
        <v>136</v>
      </c>
      <c r="AU229" s="4" t="s">
        <v>84</v>
      </c>
    </row>
    <row r="230" spans="2:51" s="188" customFormat="1" ht="12.8">
      <c r="B230" s="189"/>
      <c r="D230" s="183" t="s">
        <v>138</v>
      </c>
      <c r="E230" s="190"/>
      <c r="F230" s="191" t="s">
        <v>299</v>
      </c>
      <c r="H230" s="192">
        <v>14.725</v>
      </c>
      <c r="I230" s="193"/>
      <c r="L230" s="189"/>
      <c r="M230" s="194"/>
      <c r="N230" s="195"/>
      <c r="O230" s="195"/>
      <c r="P230" s="195"/>
      <c r="Q230" s="195"/>
      <c r="R230" s="195"/>
      <c r="S230" s="195"/>
      <c r="T230" s="196"/>
      <c r="AT230" s="190" t="s">
        <v>138</v>
      </c>
      <c r="AU230" s="190" t="s">
        <v>84</v>
      </c>
      <c r="AV230" s="188" t="s">
        <v>84</v>
      </c>
      <c r="AW230" s="188" t="s">
        <v>31</v>
      </c>
      <c r="AX230" s="188" t="s">
        <v>74</v>
      </c>
      <c r="AY230" s="190" t="s">
        <v>127</v>
      </c>
    </row>
    <row r="231" spans="2:51" s="188" customFormat="1" ht="12.8">
      <c r="B231" s="189"/>
      <c r="D231" s="183" t="s">
        <v>138</v>
      </c>
      <c r="E231" s="190"/>
      <c r="F231" s="191" t="s">
        <v>300</v>
      </c>
      <c r="H231" s="192">
        <v>41.381</v>
      </c>
      <c r="I231" s="193"/>
      <c r="L231" s="189"/>
      <c r="M231" s="194"/>
      <c r="N231" s="195"/>
      <c r="O231" s="195"/>
      <c r="P231" s="195"/>
      <c r="Q231" s="195"/>
      <c r="R231" s="195"/>
      <c r="S231" s="195"/>
      <c r="T231" s="196"/>
      <c r="AT231" s="190" t="s">
        <v>138</v>
      </c>
      <c r="AU231" s="190" t="s">
        <v>84</v>
      </c>
      <c r="AV231" s="188" t="s">
        <v>84</v>
      </c>
      <c r="AW231" s="188" t="s">
        <v>31</v>
      </c>
      <c r="AX231" s="188" t="s">
        <v>74</v>
      </c>
      <c r="AY231" s="190" t="s">
        <v>127</v>
      </c>
    </row>
    <row r="232" spans="2:51" s="201" customFormat="1" ht="12.8">
      <c r="B232" s="202"/>
      <c r="D232" s="183" t="s">
        <v>138</v>
      </c>
      <c r="E232" s="203"/>
      <c r="F232" s="204" t="s">
        <v>190</v>
      </c>
      <c r="H232" s="205">
        <v>56.106</v>
      </c>
      <c r="I232" s="206"/>
      <c r="L232" s="202"/>
      <c r="M232" s="207"/>
      <c r="N232" s="208"/>
      <c r="O232" s="208"/>
      <c r="P232" s="208"/>
      <c r="Q232" s="208"/>
      <c r="R232" s="208"/>
      <c r="S232" s="208"/>
      <c r="T232" s="209"/>
      <c r="AT232" s="203" t="s">
        <v>138</v>
      </c>
      <c r="AU232" s="203" t="s">
        <v>84</v>
      </c>
      <c r="AV232" s="201" t="s">
        <v>134</v>
      </c>
      <c r="AW232" s="201" t="s">
        <v>31</v>
      </c>
      <c r="AX232" s="201" t="s">
        <v>82</v>
      </c>
      <c r="AY232" s="203" t="s">
        <v>127</v>
      </c>
    </row>
    <row r="233" spans="1:65" s="28" customFormat="1" ht="16.5" customHeight="1">
      <c r="A233" s="23"/>
      <c r="B233" s="168"/>
      <c r="C233" s="210" t="s">
        <v>301</v>
      </c>
      <c r="D233" s="210" t="s">
        <v>196</v>
      </c>
      <c r="E233" s="211" t="s">
        <v>302</v>
      </c>
      <c r="F233" s="212" t="s">
        <v>303</v>
      </c>
      <c r="G233" s="213" t="s">
        <v>133</v>
      </c>
      <c r="H233" s="214">
        <v>64.802</v>
      </c>
      <c r="I233" s="215"/>
      <c r="J233" s="216">
        <f>ROUND(I233*H233,2)</f>
        <v>0</v>
      </c>
      <c r="K233" s="217"/>
      <c r="L233" s="218"/>
      <c r="M233" s="219"/>
      <c r="N233" s="220" t="s">
        <v>39</v>
      </c>
      <c r="O233" s="61"/>
      <c r="P233" s="179">
        <f>O233*H233</f>
        <v>0</v>
      </c>
      <c r="Q233" s="179">
        <v>0.0003</v>
      </c>
      <c r="R233" s="179">
        <f>Q233*H233</f>
        <v>0.0194406</v>
      </c>
      <c r="S233" s="179">
        <v>0</v>
      </c>
      <c r="T233" s="180">
        <f>S233*H233</f>
        <v>0</v>
      </c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R233" s="181" t="s">
        <v>199</v>
      </c>
      <c r="AT233" s="181" t="s">
        <v>196</v>
      </c>
      <c r="AU233" s="181" t="s">
        <v>84</v>
      </c>
      <c r="AY233" s="4" t="s">
        <v>127</v>
      </c>
      <c r="BE233" s="182">
        <f>IF(N233="základní",J233,0)</f>
        <v>0</v>
      </c>
      <c r="BF233" s="182">
        <f>IF(N233="snížená",J233,0)</f>
        <v>0</v>
      </c>
      <c r="BG233" s="182">
        <f>IF(N233="zákl. přenesená",J233,0)</f>
        <v>0</v>
      </c>
      <c r="BH233" s="182">
        <f>IF(N233="sníž. přenesená",J233,0)</f>
        <v>0</v>
      </c>
      <c r="BI233" s="182">
        <f>IF(N233="nulová",J233,0)</f>
        <v>0</v>
      </c>
      <c r="BJ233" s="4" t="s">
        <v>82</v>
      </c>
      <c r="BK233" s="182">
        <f>ROUND(I233*H233,2)</f>
        <v>0</v>
      </c>
      <c r="BL233" s="4" t="s">
        <v>176</v>
      </c>
      <c r="BM233" s="181" t="s">
        <v>304</v>
      </c>
    </row>
    <row r="234" spans="1:47" s="28" customFormat="1" ht="12.8">
      <c r="A234" s="23"/>
      <c r="B234" s="24"/>
      <c r="C234" s="23"/>
      <c r="D234" s="183" t="s">
        <v>136</v>
      </c>
      <c r="E234" s="23"/>
      <c r="F234" s="184" t="s">
        <v>303</v>
      </c>
      <c r="G234" s="23"/>
      <c r="H234" s="23"/>
      <c r="I234" s="185"/>
      <c r="J234" s="23"/>
      <c r="K234" s="23"/>
      <c r="L234" s="24"/>
      <c r="M234" s="186"/>
      <c r="N234" s="187"/>
      <c r="O234" s="61"/>
      <c r="P234" s="61"/>
      <c r="Q234" s="61"/>
      <c r="R234" s="61"/>
      <c r="S234" s="61"/>
      <c r="T234" s="62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T234" s="4" t="s">
        <v>136</v>
      </c>
      <c r="AU234" s="4" t="s">
        <v>84</v>
      </c>
    </row>
    <row r="235" spans="2:51" s="188" customFormat="1" ht="12.8">
      <c r="B235" s="189"/>
      <c r="D235" s="183" t="s">
        <v>138</v>
      </c>
      <c r="F235" s="191" t="s">
        <v>305</v>
      </c>
      <c r="H235" s="192">
        <v>64.802</v>
      </c>
      <c r="I235" s="193"/>
      <c r="L235" s="189"/>
      <c r="M235" s="194"/>
      <c r="N235" s="195"/>
      <c r="O235" s="195"/>
      <c r="P235" s="195"/>
      <c r="Q235" s="195"/>
      <c r="R235" s="195"/>
      <c r="S235" s="195"/>
      <c r="T235" s="196"/>
      <c r="AT235" s="190" t="s">
        <v>138</v>
      </c>
      <c r="AU235" s="190" t="s">
        <v>84</v>
      </c>
      <c r="AV235" s="188" t="s">
        <v>84</v>
      </c>
      <c r="AW235" s="188" t="s">
        <v>2</v>
      </c>
      <c r="AX235" s="188" t="s">
        <v>82</v>
      </c>
      <c r="AY235" s="190" t="s">
        <v>127</v>
      </c>
    </row>
    <row r="236" spans="1:65" s="28" customFormat="1" ht="33" customHeight="1">
      <c r="A236" s="23"/>
      <c r="B236" s="168"/>
      <c r="C236" s="169" t="s">
        <v>306</v>
      </c>
      <c r="D236" s="169" t="s">
        <v>130</v>
      </c>
      <c r="E236" s="170" t="s">
        <v>307</v>
      </c>
      <c r="F236" s="171" t="s">
        <v>308</v>
      </c>
      <c r="G236" s="172" t="s">
        <v>133</v>
      </c>
      <c r="H236" s="173">
        <v>69.809</v>
      </c>
      <c r="I236" s="174"/>
      <c r="J236" s="175">
        <f>ROUND(I236*H236,2)</f>
        <v>0</v>
      </c>
      <c r="K236" s="176"/>
      <c r="L236" s="24"/>
      <c r="M236" s="177"/>
      <c r="N236" s="178" t="s">
        <v>39</v>
      </c>
      <c r="O236" s="61"/>
      <c r="P236" s="179">
        <f>O236*H236</f>
        <v>0</v>
      </c>
      <c r="Q236" s="179">
        <v>0</v>
      </c>
      <c r="R236" s="179">
        <f>Q236*H236</f>
        <v>0</v>
      </c>
      <c r="S236" s="179">
        <v>0</v>
      </c>
      <c r="T236" s="180">
        <f>S236*H236</f>
        <v>0</v>
      </c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R236" s="181" t="s">
        <v>176</v>
      </c>
      <c r="AT236" s="181" t="s">
        <v>130</v>
      </c>
      <c r="AU236" s="181" t="s">
        <v>84</v>
      </c>
      <c r="AY236" s="4" t="s">
        <v>127</v>
      </c>
      <c r="BE236" s="182">
        <f>IF(N236="základní",J236,0)</f>
        <v>0</v>
      </c>
      <c r="BF236" s="182">
        <f>IF(N236="snížená",J236,0)</f>
        <v>0</v>
      </c>
      <c r="BG236" s="182">
        <f>IF(N236="zákl. přenesená",J236,0)</f>
        <v>0</v>
      </c>
      <c r="BH236" s="182">
        <f>IF(N236="sníž. přenesená",J236,0)</f>
        <v>0</v>
      </c>
      <c r="BI236" s="182">
        <f>IF(N236="nulová",J236,0)</f>
        <v>0</v>
      </c>
      <c r="BJ236" s="4" t="s">
        <v>82</v>
      </c>
      <c r="BK236" s="182">
        <f>ROUND(I236*H236,2)</f>
        <v>0</v>
      </c>
      <c r="BL236" s="4" t="s">
        <v>176</v>
      </c>
      <c r="BM236" s="181" t="s">
        <v>309</v>
      </c>
    </row>
    <row r="237" spans="1:47" s="28" customFormat="1" ht="12.8">
      <c r="A237" s="23"/>
      <c r="B237" s="24"/>
      <c r="C237" s="23"/>
      <c r="D237" s="183" t="s">
        <v>136</v>
      </c>
      <c r="E237" s="23"/>
      <c r="F237" s="184" t="s">
        <v>310</v>
      </c>
      <c r="G237" s="23"/>
      <c r="H237" s="23"/>
      <c r="I237" s="185"/>
      <c r="J237" s="23"/>
      <c r="K237" s="23"/>
      <c r="L237" s="24"/>
      <c r="M237" s="186"/>
      <c r="N237" s="187"/>
      <c r="O237" s="61"/>
      <c r="P237" s="61"/>
      <c r="Q237" s="61"/>
      <c r="R237" s="61"/>
      <c r="S237" s="61"/>
      <c r="T237" s="62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T237" s="4" t="s">
        <v>136</v>
      </c>
      <c r="AU237" s="4" t="s">
        <v>84</v>
      </c>
    </row>
    <row r="238" spans="2:51" s="188" customFormat="1" ht="12.8">
      <c r="B238" s="189"/>
      <c r="D238" s="183" t="s">
        <v>138</v>
      </c>
      <c r="E238" s="190"/>
      <c r="F238" s="191" t="s">
        <v>311</v>
      </c>
      <c r="H238" s="192">
        <v>14.634</v>
      </c>
      <c r="I238" s="193"/>
      <c r="L238" s="189"/>
      <c r="M238" s="194"/>
      <c r="N238" s="195"/>
      <c r="O238" s="195"/>
      <c r="P238" s="195"/>
      <c r="Q238" s="195"/>
      <c r="R238" s="195"/>
      <c r="S238" s="195"/>
      <c r="T238" s="196"/>
      <c r="AT238" s="190" t="s">
        <v>138</v>
      </c>
      <c r="AU238" s="190" t="s">
        <v>84</v>
      </c>
      <c r="AV238" s="188" t="s">
        <v>84</v>
      </c>
      <c r="AW238" s="188" t="s">
        <v>31</v>
      </c>
      <c r="AX238" s="188" t="s">
        <v>74</v>
      </c>
      <c r="AY238" s="190" t="s">
        <v>127</v>
      </c>
    </row>
    <row r="239" spans="2:51" s="188" customFormat="1" ht="12.8">
      <c r="B239" s="189"/>
      <c r="D239" s="183" t="s">
        <v>138</v>
      </c>
      <c r="E239" s="190"/>
      <c r="F239" s="191" t="s">
        <v>312</v>
      </c>
      <c r="H239" s="192">
        <v>55.175</v>
      </c>
      <c r="I239" s="193"/>
      <c r="L239" s="189"/>
      <c r="M239" s="194"/>
      <c r="N239" s="195"/>
      <c r="O239" s="195"/>
      <c r="P239" s="195"/>
      <c r="Q239" s="195"/>
      <c r="R239" s="195"/>
      <c r="S239" s="195"/>
      <c r="T239" s="196"/>
      <c r="AT239" s="190" t="s">
        <v>138</v>
      </c>
      <c r="AU239" s="190" t="s">
        <v>84</v>
      </c>
      <c r="AV239" s="188" t="s">
        <v>84</v>
      </c>
      <c r="AW239" s="188" t="s">
        <v>31</v>
      </c>
      <c r="AX239" s="188" t="s">
        <v>74</v>
      </c>
      <c r="AY239" s="190" t="s">
        <v>127</v>
      </c>
    </row>
    <row r="240" spans="2:51" s="201" customFormat="1" ht="12.8">
      <c r="B240" s="202"/>
      <c r="D240" s="183" t="s">
        <v>138</v>
      </c>
      <c r="E240" s="203"/>
      <c r="F240" s="204" t="s">
        <v>190</v>
      </c>
      <c r="H240" s="205">
        <v>69.809</v>
      </c>
      <c r="I240" s="206"/>
      <c r="L240" s="202"/>
      <c r="M240" s="207"/>
      <c r="N240" s="208"/>
      <c r="O240" s="208"/>
      <c r="P240" s="208"/>
      <c r="Q240" s="208"/>
      <c r="R240" s="208"/>
      <c r="S240" s="208"/>
      <c r="T240" s="209"/>
      <c r="AT240" s="203" t="s">
        <v>138</v>
      </c>
      <c r="AU240" s="203" t="s">
        <v>84</v>
      </c>
      <c r="AV240" s="201" t="s">
        <v>134</v>
      </c>
      <c r="AW240" s="201" t="s">
        <v>31</v>
      </c>
      <c r="AX240" s="201" t="s">
        <v>82</v>
      </c>
      <c r="AY240" s="203" t="s">
        <v>127</v>
      </c>
    </row>
    <row r="241" spans="1:65" s="28" customFormat="1" ht="21.75" customHeight="1">
      <c r="A241" s="23"/>
      <c r="B241" s="168"/>
      <c r="C241" s="210" t="s">
        <v>313</v>
      </c>
      <c r="D241" s="210" t="s">
        <v>196</v>
      </c>
      <c r="E241" s="211" t="s">
        <v>197</v>
      </c>
      <c r="F241" s="212" t="s">
        <v>198</v>
      </c>
      <c r="G241" s="213" t="s">
        <v>133</v>
      </c>
      <c r="H241" s="214">
        <v>83.771</v>
      </c>
      <c r="I241" s="215"/>
      <c r="J241" s="216">
        <f>ROUND(I241*H241,2)</f>
        <v>0</v>
      </c>
      <c r="K241" s="217"/>
      <c r="L241" s="218"/>
      <c r="M241" s="219"/>
      <c r="N241" s="220" t="s">
        <v>39</v>
      </c>
      <c r="O241" s="61"/>
      <c r="P241" s="179">
        <f>O241*H241</f>
        <v>0</v>
      </c>
      <c r="Q241" s="179">
        <v>0.00079</v>
      </c>
      <c r="R241" s="179">
        <f>Q241*H241</f>
        <v>0.06617909</v>
      </c>
      <c r="S241" s="179">
        <v>0</v>
      </c>
      <c r="T241" s="180">
        <f>S241*H241</f>
        <v>0</v>
      </c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R241" s="181" t="s">
        <v>199</v>
      </c>
      <c r="AT241" s="181" t="s">
        <v>196</v>
      </c>
      <c r="AU241" s="181" t="s">
        <v>84</v>
      </c>
      <c r="AY241" s="4" t="s">
        <v>127</v>
      </c>
      <c r="BE241" s="182">
        <f>IF(N241="základní",J241,0)</f>
        <v>0</v>
      </c>
      <c r="BF241" s="182">
        <f>IF(N241="snížená",J241,0)</f>
        <v>0</v>
      </c>
      <c r="BG241" s="182">
        <f>IF(N241="zákl. přenesená",J241,0)</f>
        <v>0</v>
      </c>
      <c r="BH241" s="182">
        <f>IF(N241="sníž. přenesená",J241,0)</f>
        <v>0</v>
      </c>
      <c r="BI241" s="182">
        <f>IF(N241="nulová",J241,0)</f>
        <v>0</v>
      </c>
      <c r="BJ241" s="4" t="s">
        <v>82</v>
      </c>
      <c r="BK241" s="182">
        <f>ROUND(I241*H241,2)</f>
        <v>0</v>
      </c>
      <c r="BL241" s="4" t="s">
        <v>176</v>
      </c>
      <c r="BM241" s="181" t="s">
        <v>314</v>
      </c>
    </row>
    <row r="242" spans="1:47" s="28" customFormat="1" ht="12.8">
      <c r="A242" s="23"/>
      <c r="B242" s="24"/>
      <c r="C242" s="23"/>
      <c r="D242" s="183" t="s">
        <v>136</v>
      </c>
      <c r="E242" s="23"/>
      <c r="F242" s="184" t="s">
        <v>198</v>
      </c>
      <c r="G242" s="23"/>
      <c r="H242" s="23"/>
      <c r="I242" s="185"/>
      <c r="J242" s="23"/>
      <c r="K242" s="23"/>
      <c r="L242" s="24"/>
      <c r="M242" s="186"/>
      <c r="N242" s="187"/>
      <c r="O242" s="61"/>
      <c r="P242" s="61"/>
      <c r="Q242" s="61"/>
      <c r="R242" s="61"/>
      <c r="S242" s="61"/>
      <c r="T242" s="62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T242" s="4" t="s">
        <v>136</v>
      </c>
      <c r="AU242" s="4" t="s">
        <v>84</v>
      </c>
    </row>
    <row r="243" spans="2:51" s="188" customFormat="1" ht="12.8">
      <c r="B243" s="189"/>
      <c r="D243" s="183" t="s">
        <v>138</v>
      </c>
      <c r="F243" s="191" t="s">
        <v>315</v>
      </c>
      <c r="H243" s="192">
        <v>83.771</v>
      </c>
      <c r="I243" s="193"/>
      <c r="L243" s="189"/>
      <c r="M243" s="194"/>
      <c r="N243" s="195"/>
      <c r="O243" s="195"/>
      <c r="P243" s="195"/>
      <c r="Q243" s="195"/>
      <c r="R243" s="195"/>
      <c r="S243" s="195"/>
      <c r="T243" s="196"/>
      <c r="AT243" s="190" t="s">
        <v>138</v>
      </c>
      <c r="AU243" s="190" t="s">
        <v>84</v>
      </c>
      <c r="AV243" s="188" t="s">
        <v>84</v>
      </c>
      <c r="AW243" s="188" t="s">
        <v>2</v>
      </c>
      <c r="AX243" s="188" t="s">
        <v>82</v>
      </c>
      <c r="AY243" s="190" t="s">
        <v>127</v>
      </c>
    </row>
    <row r="244" spans="1:65" s="28" customFormat="1" ht="24.15" customHeight="1">
      <c r="A244" s="23"/>
      <c r="B244" s="168"/>
      <c r="C244" s="169" t="s">
        <v>316</v>
      </c>
      <c r="D244" s="169" t="s">
        <v>130</v>
      </c>
      <c r="E244" s="170" t="s">
        <v>317</v>
      </c>
      <c r="F244" s="171" t="s">
        <v>318</v>
      </c>
      <c r="G244" s="172" t="s">
        <v>133</v>
      </c>
      <c r="H244" s="173">
        <v>46.898</v>
      </c>
      <c r="I244" s="174"/>
      <c r="J244" s="175">
        <f>ROUND(I244*H244,2)</f>
        <v>0</v>
      </c>
      <c r="K244" s="176"/>
      <c r="L244" s="24"/>
      <c r="M244" s="177"/>
      <c r="N244" s="178" t="s">
        <v>39</v>
      </c>
      <c r="O244" s="61"/>
      <c r="P244" s="179">
        <f>O244*H244</f>
        <v>0</v>
      </c>
      <c r="Q244" s="179">
        <v>3E-05</v>
      </c>
      <c r="R244" s="179">
        <f>Q244*H244</f>
        <v>0.00140694</v>
      </c>
      <c r="S244" s="179">
        <v>0</v>
      </c>
      <c r="T244" s="180">
        <f>S244*H244</f>
        <v>0</v>
      </c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R244" s="181" t="s">
        <v>176</v>
      </c>
      <c r="AT244" s="181" t="s">
        <v>130</v>
      </c>
      <c r="AU244" s="181" t="s">
        <v>84</v>
      </c>
      <c r="AY244" s="4" t="s">
        <v>127</v>
      </c>
      <c r="BE244" s="182">
        <f>IF(N244="základní",J244,0)</f>
        <v>0</v>
      </c>
      <c r="BF244" s="182">
        <f>IF(N244="snížená",J244,0)</f>
        <v>0</v>
      </c>
      <c r="BG244" s="182">
        <f>IF(N244="zákl. přenesená",J244,0)</f>
        <v>0</v>
      </c>
      <c r="BH244" s="182">
        <f>IF(N244="sníž. přenesená",J244,0)</f>
        <v>0</v>
      </c>
      <c r="BI244" s="182">
        <f>IF(N244="nulová",J244,0)</f>
        <v>0</v>
      </c>
      <c r="BJ244" s="4" t="s">
        <v>82</v>
      </c>
      <c r="BK244" s="182">
        <f>ROUND(I244*H244,2)</f>
        <v>0</v>
      </c>
      <c r="BL244" s="4" t="s">
        <v>176</v>
      </c>
      <c r="BM244" s="181" t="s">
        <v>319</v>
      </c>
    </row>
    <row r="245" spans="1:47" s="28" customFormat="1" ht="12.8">
      <c r="A245" s="23"/>
      <c r="B245" s="24"/>
      <c r="C245" s="23"/>
      <c r="D245" s="183" t="s">
        <v>136</v>
      </c>
      <c r="E245" s="23"/>
      <c r="F245" s="184" t="s">
        <v>320</v>
      </c>
      <c r="G245" s="23"/>
      <c r="H245" s="23"/>
      <c r="I245" s="185"/>
      <c r="J245" s="23"/>
      <c r="K245" s="23"/>
      <c r="L245" s="24"/>
      <c r="M245" s="186"/>
      <c r="N245" s="187"/>
      <c r="O245" s="61"/>
      <c r="P245" s="61"/>
      <c r="Q245" s="61"/>
      <c r="R245" s="61"/>
      <c r="S245" s="61"/>
      <c r="T245" s="62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T245" s="4" t="s">
        <v>136</v>
      </c>
      <c r="AU245" s="4" t="s">
        <v>84</v>
      </c>
    </row>
    <row r="246" spans="2:51" s="188" customFormat="1" ht="12.8">
      <c r="B246" s="189"/>
      <c r="D246" s="183" t="s">
        <v>138</v>
      </c>
      <c r="E246" s="190"/>
      <c r="F246" s="191" t="s">
        <v>321</v>
      </c>
      <c r="H246" s="192">
        <v>46.898</v>
      </c>
      <c r="I246" s="193"/>
      <c r="L246" s="189"/>
      <c r="M246" s="194"/>
      <c r="N246" s="195"/>
      <c r="O246" s="195"/>
      <c r="P246" s="195"/>
      <c r="Q246" s="195"/>
      <c r="R246" s="195"/>
      <c r="S246" s="195"/>
      <c r="T246" s="196"/>
      <c r="AT246" s="190" t="s">
        <v>138</v>
      </c>
      <c r="AU246" s="190" t="s">
        <v>84</v>
      </c>
      <c r="AV246" s="188" t="s">
        <v>84</v>
      </c>
      <c r="AW246" s="188" t="s">
        <v>31</v>
      </c>
      <c r="AX246" s="188" t="s">
        <v>82</v>
      </c>
      <c r="AY246" s="190" t="s">
        <v>127</v>
      </c>
    </row>
    <row r="247" spans="1:65" s="28" customFormat="1" ht="24.15" customHeight="1">
      <c r="A247" s="23"/>
      <c r="B247" s="168"/>
      <c r="C247" s="197" t="s">
        <v>322</v>
      </c>
      <c r="D247" s="197" t="s">
        <v>130</v>
      </c>
      <c r="E247" s="198" t="s">
        <v>323</v>
      </c>
      <c r="F247" s="199" t="s">
        <v>324</v>
      </c>
      <c r="G247" s="172" t="s">
        <v>144</v>
      </c>
      <c r="H247" s="173">
        <v>18.113</v>
      </c>
      <c r="I247" s="174"/>
      <c r="J247" s="175">
        <f>ROUND(I247*H247,2)</f>
        <v>0</v>
      </c>
      <c r="K247" s="176"/>
      <c r="L247" s="24"/>
      <c r="M247" s="177"/>
      <c r="N247" s="178" t="s">
        <v>39</v>
      </c>
      <c r="O247" s="61"/>
      <c r="P247" s="179">
        <f>O247*H247</f>
        <v>0</v>
      </c>
      <c r="Q247" s="179">
        <v>0</v>
      </c>
      <c r="R247" s="179">
        <f>Q247*H247</f>
        <v>0</v>
      </c>
      <c r="S247" s="179">
        <v>0</v>
      </c>
      <c r="T247" s="180">
        <f>S247*H247</f>
        <v>0</v>
      </c>
      <c r="U247" s="23"/>
      <c r="V247" s="200" t="s">
        <v>166</v>
      </c>
      <c r="W247" s="23"/>
      <c r="X247" s="23"/>
      <c r="Y247" s="23"/>
      <c r="Z247" s="23"/>
      <c r="AA247" s="23"/>
      <c r="AB247" s="23"/>
      <c r="AC247" s="23"/>
      <c r="AD247" s="23"/>
      <c r="AE247" s="23"/>
      <c r="AR247" s="181" t="s">
        <v>176</v>
      </c>
      <c r="AT247" s="181" t="s">
        <v>130</v>
      </c>
      <c r="AU247" s="181" t="s">
        <v>84</v>
      </c>
      <c r="AY247" s="4" t="s">
        <v>127</v>
      </c>
      <c r="BE247" s="182">
        <f>IF(N247="základní",J247,0)</f>
        <v>0</v>
      </c>
      <c r="BF247" s="182">
        <f>IF(N247="snížená",J247,0)</f>
        <v>0</v>
      </c>
      <c r="BG247" s="182">
        <f>IF(N247="zákl. přenesená",J247,0)</f>
        <v>0</v>
      </c>
      <c r="BH247" s="182">
        <f>IF(N247="sníž. přenesená",J247,0)</f>
        <v>0</v>
      </c>
      <c r="BI247" s="182">
        <f>IF(N247="nulová",J247,0)</f>
        <v>0</v>
      </c>
      <c r="BJ247" s="4" t="s">
        <v>82</v>
      </c>
      <c r="BK247" s="182">
        <f>ROUND(I247*H247,2)</f>
        <v>0</v>
      </c>
      <c r="BL247" s="4" t="s">
        <v>176</v>
      </c>
      <c r="BM247" s="181" t="s">
        <v>325</v>
      </c>
    </row>
    <row r="248" spans="1:47" s="28" customFormat="1" ht="12.8">
      <c r="A248" s="23"/>
      <c r="B248" s="24"/>
      <c r="C248" s="23"/>
      <c r="D248" s="183" t="s">
        <v>136</v>
      </c>
      <c r="E248" s="23"/>
      <c r="F248" s="184" t="s">
        <v>326</v>
      </c>
      <c r="G248" s="23"/>
      <c r="H248" s="23"/>
      <c r="I248" s="185"/>
      <c r="J248" s="23"/>
      <c r="K248" s="23"/>
      <c r="L248" s="24"/>
      <c r="M248" s="186"/>
      <c r="N248" s="187"/>
      <c r="O248" s="61"/>
      <c r="P248" s="61"/>
      <c r="Q248" s="61"/>
      <c r="R248" s="61"/>
      <c r="S248" s="61"/>
      <c r="T248" s="62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T248" s="4" t="s">
        <v>136</v>
      </c>
      <c r="AU248" s="4" t="s">
        <v>84</v>
      </c>
    </row>
    <row r="249" spans="2:63" s="154" customFormat="1" ht="22.8" customHeight="1">
      <c r="B249" s="155"/>
      <c r="D249" s="156" t="s">
        <v>73</v>
      </c>
      <c r="E249" s="166" t="s">
        <v>327</v>
      </c>
      <c r="F249" s="166" t="s">
        <v>328</v>
      </c>
      <c r="I249" s="158"/>
      <c r="J249" s="167">
        <f>BK249</f>
        <v>0</v>
      </c>
      <c r="L249" s="155"/>
      <c r="M249" s="160"/>
      <c r="N249" s="161"/>
      <c r="O249" s="161"/>
      <c r="P249" s="162">
        <f>SUM(P250:P286)</f>
        <v>0</v>
      </c>
      <c r="Q249" s="161"/>
      <c r="R249" s="162">
        <f>SUM(R250:R286)</f>
        <v>1.63895713</v>
      </c>
      <c r="S249" s="161"/>
      <c r="T249" s="163">
        <f>SUM(T250:T286)</f>
        <v>9.1022508</v>
      </c>
      <c r="AR249" s="156" t="s">
        <v>84</v>
      </c>
      <c r="AT249" s="164" t="s">
        <v>73</v>
      </c>
      <c r="AU249" s="164" t="s">
        <v>82</v>
      </c>
      <c r="AY249" s="156" t="s">
        <v>127</v>
      </c>
      <c r="BK249" s="165">
        <f>SUM(BK250:BK286)</f>
        <v>0</v>
      </c>
    </row>
    <row r="250" spans="1:65" s="28" customFormat="1" ht="37.8" customHeight="1">
      <c r="A250" s="23"/>
      <c r="B250" s="168"/>
      <c r="C250" s="169" t="s">
        <v>199</v>
      </c>
      <c r="D250" s="169" t="s">
        <v>130</v>
      </c>
      <c r="E250" s="170" t="s">
        <v>329</v>
      </c>
      <c r="F250" s="171" t="s">
        <v>330</v>
      </c>
      <c r="G250" s="172" t="s">
        <v>133</v>
      </c>
      <c r="H250" s="173">
        <v>11.927</v>
      </c>
      <c r="I250" s="174"/>
      <c r="J250" s="175">
        <f>ROUND(I250*H250,2)</f>
        <v>0</v>
      </c>
      <c r="K250" s="176"/>
      <c r="L250" s="24"/>
      <c r="M250" s="177"/>
      <c r="N250" s="178" t="s">
        <v>39</v>
      </c>
      <c r="O250" s="61"/>
      <c r="P250" s="179">
        <f>O250*H250</f>
        <v>0</v>
      </c>
      <c r="Q250" s="179">
        <v>3E-05</v>
      </c>
      <c r="R250" s="179">
        <f>Q250*H250</f>
        <v>0.00035781</v>
      </c>
      <c r="S250" s="179">
        <v>0</v>
      </c>
      <c r="T250" s="180">
        <f>S250*H250</f>
        <v>0</v>
      </c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R250" s="181" t="s">
        <v>176</v>
      </c>
      <c r="AT250" s="181" t="s">
        <v>130</v>
      </c>
      <c r="AU250" s="181" t="s">
        <v>84</v>
      </c>
      <c r="AY250" s="4" t="s">
        <v>127</v>
      </c>
      <c r="BE250" s="182">
        <f>IF(N250="základní",J250,0)</f>
        <v>0</v>
      </c>
      <c r="BF250" s="182">
        <f>IF(N250="snížená",J250,0)</f>
        <v>0</v>
      </c>
      <c r="BG250" s="182">
        <f>IF(N250="zákl. přenesená",J250,0)</f>
        <v>0</v>
      </c>
      <c r="BH250" s="182">
        <f>IF(N250="sníž. přenesená",J250,0)</f>
        <v>0</v>
      </c>
      <c r="BI250" s="182">
        <f>IF(N250="nulová",J250,0)</f>
        <v>0</v>
      </c>
      <c r="BJ250" s="4" t="s">
        <v>82</v>
      </c>
      <c r="BK250" s="182">
        <f>ROUND(I250*H250,2)</f>
        <v>0</v>
      </c>
      <c r="BL250" s="4" t="s">
        <v>176</v>
      </c>
      <c r="BM250" s="181" t="s">
        <v>331</v>
      </c>
    </row>
    <row r="251" spans="1:47" s="28" customFormat="1" ht="12.8">
      <c r="A251" s="23"/>
      <c r="B251" s="24"/>
      <c r="C251" s="23"/>
      <c r="D251" s="183" t="s">
        <v>136</v>
      </c>
      <c r="E251" s="23"/>
      <c r="F251" s="184" t="s">
        <v>332</v>
      </c>
      <c r="G251" s="23"/>
      <c r="H251" s="23"/>
      <c r="I251" s="185"/>
      <c r="J251" s="23"/>
      <c r="K251" s="23"/>
      <c r="L251" s="24"/>
      <c r="M251" s="186"/>
      <c r="N251" s="187"/>
      <c r="O251" s="61"/>
      <c r="P251" s="61"/>
      <c r="Q251" s="61"/>
      <c r="R251" s="61"/>
      <c r="S251" s="61"/>
      <c r="T251" s="62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T251" s="4" t="s">
        <v>136</v>
      </c>
      <c r="AU251" s="4" t="s">
        <v>84</v>
      </c>
    </row>
    <row r="252" spans="2:51" s="188" customFormat="1" ht="12.8">
      <c r="B252" s="189"/>
      <c r="D252" s="183" t="s">
        <v>138</v>
      </c>
      <c r="E252" s="190"/>
      <c r="F252" s="191" t="s">
        <v>333</v>
      </c>
      <c r="H252" s="192">
        <v>11.927</v>
      </c>
      <c r="I252" s="193"/>
      <c r="L252" s="189"/>
      <c r="M252" s="194"/>
      <c r="N252" s="195"/>
      <c r="O252" s="195"/>
      <c r="P252" s="195"/>
      <c r="Q252" s="195"/>
      <c r="R252" s="195"/>
      <c r="S252" s="195"/>
      <c r="T252" s="196"/>
      <c r="AT252" s="190" t="s">
        <v>138</v>
      </c>
      <c r="AU252" s="190" t="s">
        <v>84</v>
      </c>
      <c r="AV252" s="188" t="s">
        <v>84</v>
      </c>
      <c r="AW252" s="188" t="s">
        <v>31</v>
      </c>
      <c r="AX252" s="188" t="s">
        <v>82</v>
      </c>
      <c r="AY252" s="190" t="s">
        <v>127</v>
      </c>
    </row>
    <row r="253" spans="1:65" s="28" customFormat="1" ht="24.15" customHeight="1">
      <c r="A253" s="23"/>
      <c r="B253" s="168"/>
      <c r="C253" s="210" t="s">
        <v>334</v>
      </c>
      <c r="D253" s="210" t="s">
        <v>196</v>
      </c>
      <c r="E253" s="211" t="s">
        <v>335</v>
      </c>
      <c r="F253" s="212" t="s">
        <v>336</v>
      </c>
      <c r="G253" s="213" t="s">
        <v>133</v>
      </c>
      <c r="H253" s="214">
        <v>12.881</v>
      </c>
      <c r="I253" s="215"/>
      <c r="J253" s="216">
        <f>ROUND(I253*H253,2)</f>
        <v>0</v>
      </c>
      <c r="K253" s="217"/>
      <c r="L253" s="218"/>
      <c r="M253" s="219"/>
      <c r="N253" s="220" t="s">
        <v>39</v>
      </c>
      <c r="O253" s="61"/>
      <c r="P253" s="179">
        <f>O253*H253</f>
        <v>0</v>
      </c>
      <c r="Q253" s="179">
        <v>0.003</v>
      </c>
      <c r="R253" s="179">
        <f>Q253*H253</f>
        <v>0.038643</v>
      </c>
      <c r="S253" s="179">
        <v>0</v>
      </c>
      <c r="T253" s="180">
        <f>S253*H253</f>
        <v>0</v>
      </c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R253" s="181" t="s">
        <v>199</v>
      </c>
      <c r="AT253" s="181" t="s">
        <v>196</v>
      </c>
      <c r="AU253" s="181" t="s">
        <v>84</v>
      </c>
      <c r="AY253" s="4" t="s">
        <v>127</v>
      </c>
      <c r="BE253" s="182">
        <f>IF(N253="základní",J253,0)</f>
        <v>0</v>
      </c>
      <c r="BF253" s="182">
        <f>IF(N253="snížená",J253,0)</f>
        <v>0</v>
      </c>
      <c r="BG253" s="182">
        <f>IF(N253="zákl. přenesená",J253,0)</f>
        <v>0</v>
      </c>
      <c r="BH253" s="182">
        <f>IF(N253="sníž. přenesená",J253,0)</f>
        <v>0</v>
      </c>
      <c r="BI253" s="182">
        <f>IF(N253="nulová",J253,0)</f>
        <v>0</v>
      </c>
      <c r="BJ253" s="4" t="s">
        <v>82</v>
      </c>
      <c r="BK253" s="182">
        <f>ROUND(I253*H253,2)</f>
        <v>0</v>
      </c>
      <c r="BL253" s="4" t="s">
        <v>176</v>
      </c>
      <c r="BM253" s="181" t="s">
        <v>337</v>
      </c>
    </row>
    <row r="254" spans="1:47" s="28" customFormat="1" ht="12.8">
      <c r="A254" s="23"/>
      <c r="B254" s="24"/>
      <c r="C254" s="23"/>
      <c r="D254" s="183" t="s">
        <v>136</v>
      </c>
      <c r="E254" s="23"/>
      <c r="F254" s="184" t="s">
        <v>336</v>
      </c>
      <c r="G254" s="23"/>
      <c r="H254" s="23"/>
      <c r="I254" s="185"/>
      <c r="J254" s="23"/>
      <c r="K254" s="23"/>
      <c r="L254" s="24"/>
      <c r="M254" s="186"/>
      <c r="N254" s="187"/>
      <c r="O254" s="61"/>
      <c r="P254" s="61"/>
      <c r="Q254" s="61"/>
      <c r="R254" s="61"/>
      <c r="S254" s="61"/>
      <c r="T254" s="62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T254" s="4" t="s">
        <v>136</v>
      </c>
      <c r="AU254" s="4" t="s">
        <v>84</v>
      </c>
    </row>
    <row r="255" spans="2:51" s="188" customFormat="1" ht="12.8">
      <c r="B255" s="189"/>
      <c r="D255" s="183" t="s">
        <v>138</v>
      </c>
      <c r="F255" s="191" t="s">
        <v>338</v>
      </c>
      <c r="H255" s="192">
        <v>12.881</v>
      </c>
      <c r="I255" s="193"/>
      <c r="L255" s="189"/>
      <c r="M255" s="194"/>
      <c r="N255" s="195"/>
      <c r="O255" s="195"/>
      <c r="P255" s="195"/>
      <c r="Q255" s="195"/>
      <c r="R255" s="195"/>
      <c r="S255" s="195"/>
      <c r="T255" s="196"/>
      <c r="AT255" s="190" t="s">
        <v>138</v>
      </c>
      <c r="AU255" s="190" t="s">
        <v>84</v>
      </c>
      <c r="AV255" s="188" t="s">
        <v>84</v>
      </c>
      <c r="AW255" s="188" t="s">
        <v>2</v>
      </c>
      <c r="AX255" s="188" t="s">
        <v>82</v>
      </c>
      <c r="AY255" s="190" t="s">
        <v>127</v>
      </c>
    </row>
    <row r="256" spans="1:65" s="28" customFormat="1" ht="37.8" customHeight="1">
      <c r="A256" s="23"/>
      <c r="B256" s="168"/>
      <c r="C256" s="169" t="s">
        <v>339</v>
      </c>
      <c r="D256" s="169" t="s">
        <v>130</v>
      </c>
      <c r="E256" s="170" t="s">
        <v>340</v>
      </c>
      <c r="F256" s="171" t="s">
        <v>341</v>
      </c>
      <c r="G256" s="172" t="s">
        <v>133</v>
      </c>
      <c r="H256" s="173">
        <v>97.56</v>
      </c>
      <c r="I256" s="174"/>
      <c r="J256" s="175">
        <f>ROUND(I256*H256,2)</f>
        <v>0</v>
      </c>
      <c r="K256" s="176"/>
      <c r="L256" s="24"/>
      <c r="M256" s="177"/>
      <c r="N256" s="178" t="s">
        <v>39</v>
      </c>
      <c r="O256" s="61"/>
      <c r="P256" s="179">
        <f>O256*H256</f>
        <v>0</v>
      </c>
      <c r="Q256" s="179">
        <v>0.00024</v>
      </c>
      <c r="R256" s="179">
        <f>Q256*H256</f>
        <v>0.0234144</v>
      </c>
      <c r="S256" s="179">
        <v>0</v>
      </c>
      <c r="T256" s="180">
        <f>S256*H256</f>
        <v>0</v>
      </c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R256" s="181" t="s">
        <v>176</v>
      </c>
      <c r="AT256" s="181" t="s">
        <v>130</v>
      </c>
      <c r="AU256" s="181" t="s">
        <v>84</v>
      </c>
      <c r="AY256" s="4" t="s">
        <v>127</v>
      </c>
      <c r="BE256" s="182">
        <f>IF(N256="základní",J256,0)</f>
        <v>0</v>
      </c>
      <c r="BF256" s="182">
        <f>IF(N256="snížená",J256,0)</f>
        <v>0</v>
      </c>
      <c r="BG256" s="182">
        <f>IF(N256="zákl. přenesená",J256,0)</f>
        <v>0</v>
      </c>
      <c r="BH256" s="182">
        <f>IF(N256="sníž. přenesená",J256,0)</f>
        <v>0</v>
      </c>
      <c r="BI256" s="182">
        <f>IF(N256="nulová",J256,0)</f>
        <v>0</v>
      </c>
      <c r="BJ256" s="4" t="s">
        <v>82</v>
      </c>
      <c r="BK256" s="182">
        <f>ROUND(I256*H256,2)</f>
        <v>0</v>
      </c>
      <c r="BL256" s="4" t="s">
        <v>176</v>
      </c>
      <c r="BM256" s="181" t="s">
        <v>342</v>
      </c>
    </row>
    <row r="257" spans="1:47" s="28" customFormat="1" ht="12.8">
      <c r="A257" s="23"/>
      <c r="B257" s="24"/>
      <c r="C257" s="23"/>
      <c r="D257" s="183" t="s">
        <v>136</v>
      </c>
      <c r="E257" s="23"/>
      <c r="F257" s="184" t="s">
        <v>343</v>
      </c>
      <c r="G257" s="23"/>
      <c r="H257" s="23"/>
      <c r="I257" s="185"/>
      <c r="J257" s="23"/>
      <c r="K257" s="23"/>
      <c r="L257" s="24"/>
      <c r="M257" s="186"/>
      <c r="N257" s="187"/>
      <c r="O257" s="61"/>
      <c r="P257" s="61"/>
      <c r="Q257" s="61"/>
      <c r="R257" s="61"/>
      <c r="S257" s="61"/>
      <c r="T257" s="62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T257" s="4" t="s">
        <v>136</v>
      </c>
      <c r="AU257" s="4" t="s">
        <v>84</v>
      </c>
    </row>
    <row r="258" spans="2:51" s="188" customFormat="1" ht="12.8">
      <c r="B258" s="189"/>
      <c r="D258" s="183" t="s">
        <v>138</v>
      </c>
      <c r="E258" s="190"/>
      <c r="F258" s="191" t="s">
        <v>344</v>
      </c>
      <c r="H258" s="192">
        <v>97.56</v>
      </c>
      <c r="I258" s="193"/>
      <c r="L258" s="189"/>
      <c r="M258" s="194"/>
      <c r="N258" s="195"/>
      <c r="O258" s="195"/>
      <c r="P258" s="195"/>
      <c r="Q258" s="195"/>
      <c r="R258" s="195"/>
      <c r="S258" s="195"/>
      <c r="T258" s="196"/>
      <c r="AT258" s="190" t="s">
        <v>138</v>
      </c>
      <c r="AU258" s="190" t="s">
        <v>84</v>
      </c>
      <c r="AV258" s="188" t="s">
        <v>84</v>
      </c>
      <c r="AW258" s="188" t="s">
        <v>31</v>
      </c>
      <c r="AX258" s="188" t="s">
        <v>82</v>
      </c>
      <c r="AY258" s="190" t="s">
        <v>127</v>
      </c>
    </row>
    <row r="259" spans="1:65" s="28" customFormat="1" ht="24.15" customHeight="1">
      <c r="A259" s="23"/>
      <c r="B259" s="168"/>
      <c r="C259" s="210" t="s">
        <v>345</v>
      </c>
      <c r="D259" s="210" t="s">
        <v>196</v>
      </c>
      <c r="E259" s="211" t="s">
        <v>346</v>
      </c>
      <c r="F259" s="212" t="s">
        <v>347</v>
      </c>
      <c r="G259" s="213" t="s">
        <v>133</v>
      </c>
      <c r="H259" s="214">
        <v>113.657</v>
      </c>
      <c r="I259" s="215"/>
      <c r="J259" s="216">
        <f>ROUND(I259*H259,2)</f>
        <v>0</v>
      </c>
      <c r="K259" s="217"/>
      <c r="L259" s="218"/>
      <c r="M259" s="219"/>
      <c r="N259" s="220" t="s">
        <v>39</v>
      </c>
      <c r="O259" s="61"/>
      <c r="P259" s="179">
        <f>O259*H259</f>
        <v>0</v>
      </c>
      <c r="Q259" s="179">
        <v>0.009</v>
      </c>
      <c r="R259" s="179">
        <f>Q259*H259</f>
        <v>1.022913</v>
      </c>
      <c r="S259" s="179">
        <v>0</v>
      </c>
      <c r="T259" s="180">
        <f>S259*H259</f>
        <v>0</v>
      </c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R259" s="181" t="s">
        <v>199</v>
      </c>
      <c r="AT259" s="181" t="s">
        <v>196</v>
      </c>
      <c r="AU259" s="181" t="s">
        <v>84</v>
      </c>
      <c r="AY259" s="4" t="s">
        <v>127</v>
      </c>
      <c r="BE259" s="182">
        <f>IF(N259="základní",J259,0)</f>
        <v>0</v>
      </c>
      <c r="BF259" s="182">
        <f>IF(N259="snížená",J259,0)</f>
        <v>0</v>
      </c>
      <c r="BG259" s="182">
        <f>IF(N259="zákl. přenesená",J259,0)</f>
        <v>0</v>
      </c>
      <c r="BH259" s="182">
        <f>IF(N259="sníž. přenesená",J259,0)</f>
        <v>0</v>
      </c>
      <c r="BI259" s="182">
        <f>IF(N259="nulová",J259,0)</f>
        <v>0</v>
      </c>
      <c r="BJ259" s="4" t="s">
        <v>82</v>
      </c>
      <c r="BK259" s="182">
        <f>ROUND(I259*H259,2)</f>
        <v>0</v>
      </c>
      <c r="BL259" s="4" t="s">
        <v>176</v>
      </c>
      <c r="BM259" s="181" t="s">
        <v>348</v>
      </c>
    </row>
    <row r="260" spans="1:47" s="28" customFormat="1" ht="12.8">
      <c r="A260" s="23"/>
      <c r="B260" s="24"/>
      <c r="C260" s="23"/>
      <c r="D260" s="183" t="s">
        <v>136</v>
      </c>
      <c r="E260" s="23"/>
      <c r="F260" s="184" t="s">
        <v>347</v>
      </c>
      <c r="G260" s="23"/>
      <c r="H260" s="23"/>
      <c r="I260" s="185"/>
      <c r="J260" s="23"/>
      <c r="K260" s="23"/>
      <c r="L260" s="24"/>
      <c r="M260" s="186"/>
      <c r="N260" s="187"/>
      <c r="O260" s="61"/>
      <c r="P260" s="61"/>
      <c r="Q260" s="61"/>
      <c r="R260" s="61"/>
      <c r="S260" s="61"/>
      <c r="T260" s="62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T260" s="4" t="s">
        <v>136</v>
      </c>
      <c r="AU260" s="4" t="s">
        <v>84</v>
      </c>
    </row>
    <row r="261" spans="2:51" s="188" customFormat="1" ht="12.8">
      <c r="B261" s="189"/>
      <c r="D261" s="183" t="s">
        <v>138</v>
      </c>
      <c r="F261" s="191" t="s">
        <v>349</v>
      </c>
      <c r="H261" s="192">
        <v>113.657</v>
      </c>
      <c r="I261" s="193"/>
      <c r="L261" s="189"/>
      <c r="M261" s="194"/>
      <c r="N261" s="195"/>
      <c r="O261" s="195"/>
      <c r="P261" s="195"/>
      <c r="Q261" s="195"/>
      <c r="R261" s="195"/>
      <c r="S261" s="195"/>
      <c r="T261" s="196"/>
      <c r="AT261" s="190" t="s">
        <v>138</v>
      </c>
      <c r="AU261" s="190" t="s">
        <v>84</v>
      </c>
      <c r="AV261" s="188" t="s">
        <v>84</v>
      </c>
      <c r="AW261" s="188" t="s">
        <v>2</v>
      </c>
      <c r="AX261" s="188" t="s">
        <v>82</v>
      </c>
      <c r="AY261" s="190" t="s">
        <v>127</v>
      </c>
    </row>
    <row r="262" spans="1:65" s="28" customFormat="1" ht="33" customHeight="1">
      <c r="A262" s="23"/>
      <c r="B262" s="168"/>
      <c r="C262" s="169" t="s">
        <v>350</v>
      </c>
      <c r="D262" s="169" t="s">
        <v>130</v>
      </c>
      <c r="E262" s="170" t="s">
        <v>351</v>
      </c>
      <c r="F262" s="171" t="s">
        <v>352</v>
      </c>
      <c r="G262" s="172" t="s">
        <v>133</v>
      </c>
      <c r="H262" s="173">
        <v>5056.806</v>
      </c>
      <c r="I262" s="174"/>
      <c r="J262" s="175">
        <f>ROUND(I262*H262,2)</f>
        <v>0</v>
      </c>
      <c r="K262" s="176"/>
      <c r="L262" s="24"/>
      <c r="M262" s="177"/>
      <c r="N262" s="178" t="s">
        <v>39</v>
      </c>
      <c r="O262" s="61"/>
      <c r="P262" s="179">
        <f>O262*H262</f>
        <v>0</v>
      </c>
      <c r="Q262" s="179">
        <v>0</v>
      </c>
      <c r="R262" s="179">
        <f>Q262*H262</f>
        <v>0</v>
      </c>
      <c r="S262" s="179">
        <v>0.0018</v>
      </c>
      <c r="T262" s="180">
        <f>S262*H262</f>
        <v>9.1022508</v>
      </c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R262" s="181" t="s">
        <v>176</v>
      </c>
      <c r="AT262" s="181" t="s">
        <v>130</v>
      </c>
      <c r="AU262" s="181" t="s">
        <v>84</v>
      </c>
      <c r="AY262" s="4" t="s">
        <v>127</v>
      </c>
      <c r="BE262" s="182">
        <f>IF(N262="základní",J262,0)</f>
        <v>0</v>
      </c>
      <c r="BF262" s="182">
        <f>IF(N262="snížená",J262,0)</f>
        <v>0</v>
      </c>
      <c r="BG262" s="182">
        <f>IF(N262="zákl. přenesená",J262,0)</f>
        <v>0</v>
      </c>
      <c r="BH262" s="182">
        <f>IF(N262="sníž. přenesená",J262,0)</f>
        <v>0</v>
      </c>
      <c r="BI262" s="182">
        <f>IF(N262="nulová",J262,0)</f>
        <v>0</v>
      </c>
      <c r="BJ262" s="4" t="s">
        <v>82</v>
      </c>
      <c r="BK262" s="182">
        <f>ROUND(I262*H262,2)</f>
        <v>0</v>
      </c>
      <c r="BL262" s="4" t="s">
        <v>176</v>
      </c>
      <c r="BM262" s="181" t="s">
        <v>353</v>
      </c>
    </row>
    <row r="263" spans="1:47" s="28" customFormat="1" ht="12.8">
      <c r="A263" s="23"/>
      <c r="B263" s="24"/>
      <c r="C263" s="23"/>
      <c r="D263" s="183" t="s">
        <v>136</v>
      </c>
      <c r="E263" s="23"/>
      <c r="F263" s="184" t="s">
        <v>354</v>
      </c>
      <c r="G263" s="23"/>
      <c r="H263" s="23"/>
      <c r="I263" s="185"/>
      <c r="J263" s="23"/>
      <c r="K263" s="23"/>
      <c r="L263" s="24"/>
      <c r="M263" s="186"/>
      <c r="N263" s="187"/>
      <c r="O263" s="61"/>
      <c r="P263" s="61"/>
      <c r="Q263" s="61"/>
      <c r="R263" s="61"/>
      <c r="S263" s="61"/>
      <c r="T263" s="62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T263" s="4" t="s">
        <v>136</v>
      </c>
      <c r="AU263" s="4" t="s">
        <v>84</v>
      </c>
    </row>
    <row r="264" spans="2:51" s="188" customFormat="1" ht="12.8">
      <c r="B264" s="189"/>
      <c r="D264" s="183" t="s">
        <v>138</v>
      </c>
      <c r="E264" s="190"/>
      <c r="F264" s="191" t="s">
        <v>139</v>
      </c>
      <c r="H264" s="192">
        <v>5056.806</v>
      </c>
      <c r="I264" s="193"/>
      <c r="L264" s="189"/>
      <c r="M264" s="194"/>
      <c r="N264" s="195"/>
      <c r="O264" s="195"/>
      <c r="P264" s="195"/>
      <c r="Q264" s="195"/>
      <c r="R264" s="195"/>
      <c r="S264" s="195"/>
      <c r="T264" s="196"/>
      <c r="AT264" s="190" t="s">
        <v>138</v>
      </c>
      <c r="AU264" s="190" t="s">
        <v>84</v>
      </c>
      <c r="AV264" s="188" t="s">
        <v>84</v>
      </c>
      <c r="AW264" s="188" t="s">
        <v>31</v>
      </c>
      <c r="AX264" s="188" t="s">
        <v>82</v>
      </c>
      <c r="AY264" s="190" t="s">
        <v>127</v>
      </c>
    </row>
    <row r="265" spans="1:65" s="28" customFormat="1" ht="24.15" customHeight="1">
      <c r="A265" s="23"/>
      <c r="B265" s="168"/>
      <c r="C265" s="169" t="s">
        <v>355</v>
      </c>
      <c r="D265" s="169" t="s">
        <v>130</v>
      </c>
      <c r="E265" s="170" t="s">
        <v>356</v>
      </c>
      <c r="F265" s="171" t="s">
        <v>357</v>
      </c>
      <c r="G265" s="172" t="s">
        <v>133</v>
      </c>
      <c r="H265" s="173">
        <v>5056.806</v>
      </c>
      <c r="I265" s="174"/>
      <c r="J265" s="175">
        <f>ROUND(I265*H265,2)</f>
        <v>0</v>
      </c>
      <c r="K265" s="176"/>
      <c r="L265" s="24"/>
      <c r="M265" s="177"/>
      <c r="N265" s="178" t="s">
        <v>39</v>
      </c>
      <c r="O265" s="61"/>
      <c r="P265" s="179">
        <f>O265*H265</f>
        <v>0</v>
      </c>
      <c r="Q265" s="179">
        <v>0</v>
      </c>
      <c r="R265" s="179">
        <f>Q265*H265</f>
        <v>0</v>
      </c>
      <c r="S265" s="179">
        <v>0</v>
      </c>
      <c r="T265" s="180">
        <f>S265*H265</f>
        <v>0</v>
      </c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R265" s="181" t="s">
        <v>176</v>
      </c>
      <c r="AT265" s="181" t="s">
        <v>130</v>
      </c>
      <c r="AU265" s="181" t="s">
        <v>84</v>
      </c>
      <c r="AY265" s="4" t="s">
        <v>127</v>
      </c>
      <c r="BE265" s="182">
        <f>IF(N265="základní",J265,0)</f>
        <v>0</v>
      </c>
      <c r="BF265" s="182">
        <f>IF(N265="snížená",J265,0)</f>
        <v>0</v>
      </c>
      <c r="BG265" s="182">
        <f>IF(N265="zákl. přenesená",J265,0)</f>
        <v>0</v>
      </c>
      <c r="BH265" s="182">
        <f>IF(N265="sníž. přenesená",J265,0)</f>
        <v>0</v>
      </c>
      <c r="BI265" s="182">
        <f>IF(N265="nulová",J265,0)</f>
        <v>0</v>
      </c>
      <c r="BJ265" s="4" t="s">
        <v>82</v>
      </c>
      <c r="BK265" s="182">
        <f>ROUND(I265*H265,2)</f>
        <v>0</v>
      </c>
      <c r="BL265" s="4" t="s">
        <v>176</v>
      </c>
      <c r="BM265" s="181" t="s">
        <v>358</v>
      </c>
    </row>
    <row r="266" spans="1:47" s="28" customFormat="1" ht="12.8">
      <c r="A266" s="23"/>
      <c r="B266" s="24"/>
      <c r="C266" s="23"/>
      <c r="D266" s="183" t="s">
        <v>136</v>
      </c>
      <c r="E266" s="23"/>
      <c r="F266" s="184" t="s">
        <v>357</v>
      </c>
      <c r="G266" s="23"/>
      <c r="H266" s="23"/>
      <c r="I266" s="185"/>
      <c r="J266" s="23"/>
      <c r="K266" s="23"/>
      <c r="L266" s="24"/>
      <c r="M266" s="186"/>
      <c r="N266" s="187"/>
      <c r="O266" s="61"/>
      <c r="P266" s="61"/>
      <c r="Q266" s="61"/>
      <c r="R266" s="61"/>
      <c r="S266" s="61"/>
      <c r="T266" s="62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T266" s="4" t="s">
        <v>136</v>
      </c>
      <c r="AU266" s="4" t="s">
        <v>84</v>
      </c>
    </row>
    <row r="267" spans="2:51" s="188" customFormat="1" ht="12.8">
      <c r="B267" s="189"/>
      <c r="D267" s="183" t="s">
        <v>138</v>
      </c>
      <c r="E267" s="190"/>
      <c r="F267" s="191" t="s">
        <v>139</v>
      </c>
      <c r="H267" s="192">
        <v>5056.806</v>
      </c>
      <c r="I267" s="193"/>
      <c r="L267" s="189"/>
      <c r="M267" s="194"/>
      <c r="N267" s="195"/>
      <c r="O267" s="195"/>
      <c r="P267" s="195"/>
      <c r="Q267" s="195"/>
      <c r="R267" s="195"/>
      <c r="S267" s="195"/>
      <c r="T267" s="196"/>
      <c r="AT267" s="190" t="s">
        <v>138</v>
      </c>
      <c r="AU267" s="190" t="s">
        <v>84</v>
      </c>
      <c r="AV267" s="188" t="s">
        <v>84</v>
      </c>
      <c r="AW267" s="188" t="s">
        <v>31</v>
      </c>
      <c r="AX267" s="188" t="s">
        <v>82</v>
      </c>
      <c r="AY267" s="190" t="s">
        <v>127</v>
      </c>
    </row>
    <row r="268" spans="1:65" s="28" customFormat="1" ht="24.15" customHeight="1">
      <c r="A268" s="23"/>
      <c r="B268" s="168"/>
      <c r="C268" s="169" t="s">
        <v>359</v>
      </c>
      <c r="D268" s="169" t="s">
        <v>130</v>
      </c>
      <c r="E268" s="170" t="s">
        <v>360</v>
      </c>
      <c r="F268" s="171" t="s">
        <v>361</v>
      </c>
      <c r="G268" s="172" t="s">
        <v>133</v>
      </c>
      <c r="H268" s="173">
        <v>5056.806</v>
      </c>
      <c r="I268" s="174"/>
      <c r="J268" s="175">
        <f>ROUND(I268*H268,2)</f>
        <v>0</v>
      </c>
      <c r="K268" s="176"/>
      <c r="L268" s="24"/>
      <c r="M268" s="177"/>
      <c r="N268" s="178" t="s">
        <v>39</v>
      </c>
      <c r="O268" s="61"/>
      <c r="P268" s="179">
        <f>O268*H268</f>
        <v>0</v>
      </c>
      <c r="Q268" s="179">
        <v>0</v>
      </c>
      <c r="R268" s="179">
        <f>Q268*H268</f>
        <v>0</v>
      </c>
      <c r="S268" s="179">
        <v>0</v>
      </c>
      <c r="T268" s="180">
        <f>S268*H268</f>
        <v>0</v>
      </c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R268" s="181" t="s">
        <v>176</v>
      </c>
      <c r="AT268" s="181" t="s">
        <v>130</v>
      </c>
      <c r="AU268" s="181" t="s">
        <v>84</v>
      </c>
      <c r="AY268" s="4" t="s">
        <v>127</v>
      </c>
      <c r="BE268" s="182">
        <f>IF(N268="základní",J268,0)</f>
        <v>0</v>
      </c>
      <c r="BF268" s="182">
        <f>IF(N268="snížená",J268,0)</f>
        <v>0</v>
      </c>
      <c r="BG268" s="182">
        <f>IF(N268="zákl. přenesená",J268,0)</f>
        <v>0</v>
      </c>
      <c r="BH268" s="182">
        <f>IF(N268="sníž. přenesená",J268,0)</f>
        <v>0</v>
      </c>
      <c r="BI268" s="182">
        <f>IF(N268="nulová",J268,0)</f>
        <v>0</v>
      </c>
      <c r="BJ268" s="4" t="s">
        <v>82</v>
      </c>
      <c r="BK268" s="182">
        <f>ROUND(I268*H268,2)</f>
        <v>0</v>
      </c>
      <c r="BL268" s="4" t="s">
        <v>176</v>
      </c>
      <c r="BM268" s="181" t="s">
        <v>362</v>
      </c>
    </row>
    <row r="269" spans="1:47" s="28" customFormat="1" ht="12.8">
      <c r="A269" s="23"/>
      <c r="B269" s="24"/>
      <c r="C269" s="23"/>
      <c r="D269" s="183" t="s">
        <v>136</v>
      </c>
      <c r="E269" s="23"/>
      <c r="F269" s="184" t="s">
        <v>363</v>
      </c>
      <c r="G269" s="23"/>
      <c r="H269" s="23"/>
      <c r="I269" s="185"/>
      <c r="J269" s="23"/>
      <c r="K269" s="23"/>
      <c r="L269" s="24"/>
      <c r="M269" s="186"/>
      <c r="N269" s="187"/>
      <c r="O269" s="61"/>
      <c r="P269" s="61"/>
      <c r="Q269" s="61"/>
      <c r="R269" s="61"/>
      <c r="S269" s="61"/>
      <c r="T269" s="62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T269" s="4" t="s">
        <v>136</v>
      </c>
      <c r="AU269" s="4" t="s">
        <v>84</v>
      </c>
    </row>
    <row r="270" spans="2:51" s="188" customFormat="1" ht="12.8">
      <c r="B270" s="189"/>
      <c r="D270" s="183" t="s">
        <v>138</v>
      </c>
      <c r="E270" s="190"/>
      <c r="F270" s="191" t="s">
        <v>139</v>
      </c>
      <c r="H270" s="192">
        <v>5056.806</v>
      </c>
      <c r="I270" s="193"/>
      <c r="L270" s="189"/>
      <c r="M270" s="194"/>
      <c r="N270" s="195"/>
      <c r="O270" s="195"/>
      <c r="P270" s="195"/>
      <c r="Q270" s="195"/>
      <c r="R270" s="195"/>
      <c r="S270" s="195"/>
      <c r="T270" s="196"/>
      <c r="AT270" s="190" t="s">
        <v>138</v>
      </c>
      <c r="AU270" s="190" t="s">
        <v>84</v>
      </c>
      <c r="AV270" s="188" t="s">
        <v>84</v>
      </c>
      <c r="AW270" s="188" t="s">
        <v>31</v>
      </c>
      <c r="AX270" s="188" t="s">
        <v>82</v>
      </c>
      <c r="AY270" s="190" t="s">
        <v>127</v>
      </c>
    </row>
    <row r="271" spans="1:65" s="28" customFormat="1" ht="24.15" customHeight="1">
      <c r="A271" s="23"/>
      <c r="B271" s="168"/>
      <c r="C271" s="221" t="s">
        <v>364</v>
      </c>
      <c r="D271" s="221" t="s">
        <v>196</v>
      </c>
      <c r="E271" s="222" t="s">
        <v>365</v>
      </c>
      <c r="F271" s="223" t="s">
        <v>366</v>
      </c>
      <c r="G271" s="213" t="s">
        <v>133</v>
      </c>
      <c r="H271" s="214">
        <v>5208.51</v>
      </c>
      <c r="I271" s="215"/>
      <c r="J271" s="216">
        <f>ROUND(I271*H271,2)</f>
        <v>0</v>
      </c>
      <c r="K271" s="217"/>
      <c r="L271" s="218"/>
      <c r="M271" s="219"/>
      <c r="N271" s="220" t="s">
        <v>39</v>
      </c>
      <c r="O271" s="61"/>
      <c r="P271" s="179">
        <f>O271*H271</f>
        <v>0</v>
      </c>
      <c r="Q271" s="179">
        <v>0</v>
      </c>
      <c r="R271" s="179">
        <f>Q271*H271</f>
        <v>0</v>
      </c>
      <c r="S271" s="179">
        <v>0</v>
      </c>
      <c r="T271" s="180">
        <f>S271*H271</f>
        <v>0</v>
      </c>
      <c r="U271" s="23"/>
      <c r="V271" s="200" t="s">
        <v>367</v>
      </c>
      <c r="W271" s="23"/>
      <c r="X271" s="23"/>
      <c r="Y271" s="23"/>
      <c r="Z271" s="23"/>
      <c r="AA271" s="23"/>
      <c r="AB271" s="23"/>
      <c r="AC271" s="23"/>
      <c r="AD271" s="23"/>
      <c r="AE271" s="23"/>
      <c r="AR271" s="181" t="s">
        <v>199</v>
      </c>
      <c r="AT271" s="181" t="s">
        <v>196</v>
      </c>
      <c r="AU271" s="181" t="s">
        <v>84</v>
      </c>
      <c r="AY271" s="4" t="s">
        <v>127</v>
      </c>
      <c r="BE271" s="182">
        <f>IF(N271="základní",J271,0)</f>
        <v>0</v>
      </c>
      <c r="BF271" s="182">
        <f>IF(N271="snížená",J271,0)</f>
        <v>0</v>
      </c>
      <c r="BG271" s="182">
        <f>IF(N271="zákl. přenesená",J271,0)</f>
        <v>0</v>
      </c>
      <c r="BH271" s="182">
        <f>IF(N271="sníž. přenesená",J271,0)</f>
        <v>0</v>
      </c>
      <c r="BI271" s="182">
        <f>IF(N271="nulová",J271,0)</f>
        <v>0</v>
      </c>
      <c r="BJ271" s="4" t="s">
        <v>82</v>
      </c>
      <c r="BK271" s="182">
        <f>ROUND(I271*H271,2)</f>
        <v>0</v>
      </c>
      <c r="BL271" s="4" t="s">
        <v>176</v>
      </c>
      <c r="BM271" s="181" t="s">
        <v>368</v>
      </c>
    </row>
    <row r="272" spans="1:47" s="28" customFormat="1" ht="12.8">
      <c r="A272" s="23"/>
      <c r="B272" s="24"/>
      <c r="C272" s="23"/>
      <c r="D272" s="183" t="s">
        <v>136</v>
      </c>
      <c r="E272" s="23"/>
      <c r="F272" s="184" t="s">
        <v>369</v>
      </c>
      <c r="G272" s="23"/>
      <c r="H272" s="23"/>
      <c r="I272" s="185"/>
      <c r="J272" s="23"/>
      <c r="K272" s="23"/>
      <c r="L272" s="24"/>
      <c r="M272" s="186"/>
      <c r="N272" s="187"/>
      <c r="O272" s="61"/>
      <c r="P272" s="61"/>
      <c r="Q272" s="61"/>
      <c r="R272" s="61"/>
      <c r="S272" s="61"/>
      <c r="T272" s="62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T272" s="4" t="s">
        <v>136</v>
      </c>
      <c r="AU272" s="4" t="s">
        <v>84</v>
      </c>
    </row>
    <row r="273" spans="2:51" s="188" customFormat="1" ht="12.8">
      <c r="B273" s="189"/>
      <c r="D273" s="183" t="s">
        <v>138</v>
      </c>
      <c r="F273" s="191" t="s">
        <v>370</v>
      </c>
      <c r="H273" s="192">
        <v>5208.51</v>
      </c>
      <c r="I273" s="193"/>
      <c r="L273" s="189"/>
      <c r="M273" s="194"/>
      <c r="N273" s="195"/>
      <c r="O273" s="195"/>
      <c r="P273" s="195"/>
      <c r="Q273" s="195"/>
      <c r="R273" s="195"/>
      <c r="S273" s="195"/>
      <c r="T273" s="196"/>
      <c r="AT273" s="190" t="s">
        <v>138</v>
      </c>
      <c r="AU273" s="190" t="s">
        <v>84</v>
      </c>
      <c r="AV273" s="188" t="s">
        <v>84</v>
      </c>
      <c r="AW273" s="188" t="s">
        <v>2</v>
      </c>
      <c r="AX273" s="188" t="s">
        <v>82</v>
      </c>
      <c r="AY273" s="190" t="s">
        <v>127</v>
      </c>
    </row>
    <row r="274" spans="1:65" s="28" customFormat="1" ht="24.15" customHeight="1">
      <c r="A274" s="23"/>
      <c r="B274" s="168"/>
      <c r="C274" s="169" t="s">
        <v>371</v>
      </c>
      <c r="D274" s="169" t="s">
        <v>130</v>
      </c>
      <c r="E274" s="170" t="s">
        <v>372</v>
      </c>
      <c r="F274" s="171" t="s">
        <v>373</v>
      </c>
      <c r="G274" s="172" t="s">
        <v>185</v>
      </c>
      <c r="H274" s="173">
        <v>465.39</v>
      </c>
      <c r="I274" s="174"/>
      <c r="J274" s="175">
        <f>ROUND(I274*H274,2)</f>
        <v>0</v>
      </c>
      <c r="K274" s="176"/>
      <c r="L274" s="24"/>
      <c r="M274" s="177"/>
      <c r="N274" s="178" t="s">
        <v>39</v>
      </c>
      <c r="O274" s="61"/>
      <c r="P274" s="179">
        <f>O274*H274</f>
        <v>0</v>
      </c>
      <c r="Q274" s="179">
        <v>3E-05</v>
      </c>
      <c r="R274" s="179">
        <f>Q274*H274</f>
        <v>0.0139617</v>
      </c>
      <c r="S274" s="179">
        <v>0</v>
      </c>
      <c r="T274" s="180">
        <f>S274*H274</f>
        <v>0</v>
      </c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R274" s="181" t="s">
        <v>134</v>
      </c>
      <c r="AT274" s="181" t="s">
        <v>130</v>
      </c>
      <c r="AU274" s="181" t="s">
        <v>84</v>
      </c>
      <c r="AY274" s="4" t="s">
        <v>127</v>
      </c>
      <c r="BE274" s="182">
        <f>IF(N274="základní",J274,0)</f>
        <v>0</v>
      </c>
      <c r="BF274" s="182">
        <f>IF(N274="snížená",J274,0)</f>
        <v>0</v>
      </c>
      <c r="BG274" s="182">
        <f>IF(N274="zákl. přenesená",J274,0)</f>
        <v>0</v>
      </c>
      <c r="BH274" s="182">
        <f>IF(N274="sníž. přenesená",J274,0)</f>
        <v>0</v>
      </c>
      <c r="BI274" s="182">
        <f>IF(N274="nulová",J274,0)</f>
        <v>0</v>
      </c>
      <c r="BJ274" s="4" t="s">
        <v>82</v>
      </c>
      <c r="BK274" s="182">
        <f>ROUND(I274*H274,2)</f>
        <v>0</v>
      </c>
      <c r="BL274" s="4" t="s">
        <v>134</v>
      </c>
      <c r="BM274" s="181" t="s">
        <v>374</v>
      </c>
    </row>
    <row r="275" spans="1:47" s="28" customFormat="1" ht="12.8">
      <c r="A275" s="23"/>
      <c r="B275" s="24"/>
      <c r="C275" s="23"/>
      <c r="D275" s="183" t="s">
        <v>136</v>
      </c>
      <c r="E275" s="23"/>
      <c r="F275" s="184" t="s">
        <v>375</v>
      </c>
      <c r="G275" s="23"/>
      <c r="H275" s="23"/>
      <c r="I275" s="185"/>
      <c r="J275" s="23"/>
      <c r="K275" s="23"/>
      <c r="L275" s="24"/>
      <c r="M275" s="186"/>
      <c r="N275" s="187"/>
      <c r="O275" s="61"/>
      <c r="P275" s="61"/>
      <c r="Q275" s="61"/>
      <c r="R275" s="61"/>
      <c r="S275" s="61"/>
      <c r="T275" s="62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T275" s="4" t="s">
        <v>136</v>
      </c>
      <c r="AU275" s="4" t="s">
        <v>84</v>
      </c>
    </row>
    <row r="276" spans="2:51" s="188" customFormat="1" ht="12.8">
      <c r="B276" s="189"/>
      <c r="D276" s="183" t="s">
        <v>138</v>
      </c>
      <c r="E276" s="190"/>
      <c r="F276" s="191" t="s">
        <v>376</v>
      </c>
      <c r="H276" s="192">
        <v>97.56</v>
      </c>
      <c r="I276" s="193"/>
      <c r="L276" s="189"/>
      <c r="M276" s="194"/>
      <c r="N276" s="195"/>
      <c r="O276" s="195"/>
      <c r="P276" s="195"/>
      <c r="Q276" s="195"/>
      <c r="R276" s="195"/>
      <c r="S276" s="195"/>
      <c r="T276" s="196"/>
      <c r="AT276" s="190" t="s">
        <v>138</v>
      </c>
      <c r="AU276" s="190" t="s">
        <v>84</v>
      </c>
      <c r="AV276" s="188" t="s">
        <v>84</v>
      </c>
      <c r="AW276" s="188" t="s">
        <v>31</v>
      </c>
      <c r="AX276" s="188" t="s">
        <v>74</v>
      </c>
      <c r="AY276" s="190" t="s">
        <v>127</v>
      </c>
    </row>
    <row r="277" spans="2:51" s="188" customFormat="1" ht="12.8">
      <c r="B277" s="189"/>
      <c r="D277" s="183" t="s">
        <v>138</v>
      </c>
      <c r="E277" s="190"/>
      <c r="F277" s="191" t="s">
        <v>377</v>
      </c>
      <c r="H277" s="192">
        <v>367.83</v>
      </c>
      <c r="I277" s="193"/>
      <c r="L277" s="189"/>
      <c r="M277" s="194"/>
      <c r="N277" s="195"/>
      <c r="O277" s="195"/>
      <c r="P277" s="195"/>
      <c r="Q277" s="195"/>
      <c r="R277" s="195"/>
      <c r="S277" s="195"/>
      <c r="T277" s="196"/>
      <c r="AT277" s="190" t="s">
        <v>138</v>
      </c>
      <c r="AU277" s="190" t="s">
        <v>84</v>
      </c>
      <c r="AV277" s="188" t="s">
        <v>84</v>
      </c>
      <c r="AW277" s="188" t="s">
        <v>31</v>
      </c>
      <c r="AX277" s="188" t="s">
        <v>74</v>
      </c>
      <c r="AY277" s="190" t="s">
        <v>127</v>
      </c>
    </row>
    <row r="278" spans="2:51" s="201" customFormat="1" ht="12.8">
      <c r="B278" s="202"/>
      <c r="D278" s="183" t="s">
        <v>138</v>
      </c>
      <c r="E278" s="203"/>
      <c r="F278" s="204" t="s">
        <v>190</v>
      </c>
      <c r="H278" s="205">
        <v>465.39</v>
      </c>
      <c r="I278" s="206"/>
      <c r="L278" s="202"/>
      <c r="M278" s="207"/>
      <c r="N278" s="208"/>
      <c r="O278" s="208"/>
      <c r="P278" s="208"/>
      <c r="Q278" s="208"/>
      <c r="R278" s="208"/>
      <c r="S278" s="208"/>
      <c r="T278" s="209"/>
      <c r="AT278" s="203" t="s">
        <v>138</v>
      </c>
      <c r="AU278" s="203" t="s">
        <v>84</v>
      </c>
      <c r="AV278" s="201" t="s">
        <v>134</v>
      </c>
      <c r="AW278" s="201" t="s">
        <v>31</v>
      </c>
      <c r="AX278" s="201" t="s">
        <v>82</v>
      </c>
      <c r="AY278" s="203" t="s">
        <v>127</v>
      </c>
    </row>
    <row r="279" spans="1:65" s="28" customFormat="1" ht="24.15" customHeight="1">
      <c r="A279" s="23"/>
      <c r="B279" s="168"/>
      <c r="C279" s="210" t="s">
        <v>378</v>
      </c>
      <c r="D279" s="210" t="s">
        <v>196</v>
      </c>
      <c r="E279" s="211" t="s">
        <v>379</v>
      </c>
      <c r="F279" s="212" t="s">
        <v>380</v>
      </c>
      <c r="G279" s="213" t="s">
        <v>185</v>
      </c>
      <c r="H279" s="214">
        <v>488.66</v>
      </c>
      <c r="I279" s="215"/>
      <c r="J279" s="216">
        <f>ROUND(I279*H279,2)</f>
        <v>0</v>
      </c>
      <c r="K279" s="217"/>
      <c r="L279" s="218"/>
      <c r="M279" s="219"/>
      <c r="N279" s="220" t="s">
        <v>39</v>
      </c>
      <c r="O279" s="61"/>
      <c r="P279" s="179">
        <f>O279*H279</f>
        <v>0</v>
      </c>
      <c r="Q279" s="179">
        <v>0.00038</v>
      </c>
      <c r="R279" s="179">
        <f>Q279*H279</f>
        <v>0.1856908</v>
      </c>
      <c r="S279" s="179">
        <v>0</v>
      </c>
      <c r="T279" s="180">
        <f>S279*H279</f>
        <v>0</v>
      </c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R279" s="181" t="s">
        <v>191</v>
      </c>
      <c r="AT279" s="181" t="s">
        <v>196</v>
      </c>
      <c r="AU279" s="181" t="s">
        <v>84</v>
      </c>
      <c r="AY279" s="4" t="s">
        <v>127</v>
      </c>
      <c r="BE279" s="182">
        <f>IF(N279="základní",J279,0)</f>
        <v>0</v>
      </c>
      <c r="BF279" s="182">
        <f>IF(N279="snížená",J279,0)</f>
        <v>0</v>
      </c>
      <c r="BG279" s="182">
        <f>IF(N279="zákl. přenesená",J279,0)</f>
        <v>0</v>
      </c>
      <c r="BH279" s="182">
        <f>IF(N279="sníž. přenesená",J279,0)</f>
        <v>0</v>
      </c>
      <c r="BI279" s="182">
        <f>IF(N279="nulová",J279,0)</f>
        <v>0</v>
      </c>
      <c r="BJ279" s="4" t="s">
        <v>82</v>
      </c>
      <c r="BK279" s="182">
        <f>ROUND(I279*H279,2)</f>
        <v>0</v>
      </c>
      <c r="BL279" s="4" t="s">
        <v>134</v>
      </c>
      <c r="BM279" s="181" t="s">
        <v>381</v>
      </c>
    </row>
    <row r="280" spans="1:47" s="28" customFormat="1" ht="12.8">
      <c r="A280" s="23"/>
      <c r="B280" s="24"/>
      <c r="C280" s="23"/>
      <c r="D280" s="183" t="s">
        <v>136</v>
      </c>
      <c r="E280" s="23"/>
      <c r="F280" s="184" t="s">
        <v>380</v>
      </c>
      <c r="G280" s="23"/>
      <c r="H280" s="23"/>
      <c r="I280" s="185"/>
      <c r="J280" s="23"/>
      <c r="K280" s="23"/>
      <c r="L280" s="24"/>
      <c r="M280" s="186"/>
      <c r="N280" s="187"/>
      <c r="O280" s="61"/>
      <c r="P280" s="61"/>
      <c r="Q280" s="61"/>
      <c r="R280" s="61"/>
      <c r="S280" s="61"/>
      <c r="T280" s="62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T280" s="4" t="s">
        <v>136</v>
      </c>
      <c r="AU280" s="4" t="s">
        <v>84</v>
      </c>
    </row>
    <row r="281" spans="2:51" s="188" customFormat="1" ht="12.8">
      <c r="B281" s="189"/>
      <c r="D281" s="183" t="s">
        <v>138</v>
      </c>
      <c r="F281" s="191" t="s">
        <v>382</v>
      </c>
      <c r="H281" s="192">
        <v>488.66</v>
      </c>
      <c r="I281" s="193"/>
      <c r="L281" s="189"/>
      <c r="M281" s="194"/>
      <c r="N281" s="195"/>
      <c r="O281" s="195"/>
      <c r="P281" s="195"/>
      <c r="Q281" s="195"/>
      <c r="R281" s="195"/>
      <c r="S281" s="195"/>
      <c r="T281" s="196"/>
      <c r="AT281" s="190" t="s">
        <v>138</v>
      </c>
      <c r="AU281" s="190" t="s">
        <v>84</v>
      </c>
      <c r="AV281" s="188" t="s">
        <v>84</v>
      </c>
      <c r="AW281" s="188" t="s">
        <v>2</v>
      </c>
      <c r="AX281" s="188" t="s">
        <v>82</v>
      </c>
      <c r="AY281" s="190" t="s">
        <v>127</v>
      </c>
    </row>
    <row r="282" spans="1:65" s="28" customFormat="1" ht="37.8" customHeight="1">
      <c r="A282" s="23"/>
      <c r="B282" s="168"/>
      <c r="C282" s="169" t="s">
        <v>383</v>
      </c>
      <c r="D282" s="169" t="s">
        <v>130</v>
      </c>
      <c r="E282" s="170" t="s">
        <v>384</v>
      </c>
      <c r="F282" s="171" t="s">
        <v>385</v>
      </c>
      <c r="G282" s="172" t="s">
        <v>133</v>
      </c>
      <c r="H282" s="173">
        <v>5056.806</v>
      </c>
      <c r="I282" s="174"/>
      <c r="J282" s="175">
        <f>ROUND(I282*H282,2)</f>
        <v>0</v>
      </c>
      <c r="K282" s="176"/>
      <c r="L282" s="24"/>
      <c r="M282" s="177"/>
      <c r="N282" s="178" t="s">
        <v>39</v>
      </c>
      <c r="O282" s="61"/>
      <c r="P282" s="179">
        <f>O282*H282</f>
        <v>0</v>
      </c>
      <c r="Q282" s="179">
        <v>7E-05</v>
      </c>
      <c r="R282" s="179">
        <f>Q282*H282</f>
        <v>0.35397642</v>
      </c>
      <c r="S282" s="179">
        <v>0</v>
      </c>
      <c r="T282" s="180">
        <f>S282*H282</f>
        <v>0</v>
      </c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R282" s="181" t="s">
        <v>176</v>
      </c>
      <c r="AT282" s="181" t="s">
        <v>130</v>
      </c>
      <c r="AU282" s="181" t="s">
        <v>84</v>
      </c>
      <c r="AY282" s="4" t="s">
        <v>127</v>
      </c>
      <c r="BE282" s="182">
        <f>IF(N282="základní",J282,0)</f>
        <v>0</v>
      </c>
      <c r="BF282" s="182">
        <f>IF(N282="snížená",J282,0)</f>
        <v>0</v>
      </c>
      <c r="BG282" s="182">
        <f>IF(N282="zákl. přenesená",J282,0)</f>
        <v>0</v>
      </c>
      <c r="BH282" s="182">
        <f>IF(N282="sníž. přenesená",J282,0)</f>
        <v>0</v>
      </c>
      <c r="BI282" s="182">
        <f>IF(N282="nulová",J282,0)</f>
        <v>0</v>
      </c>
      <c r="BJ282" s="4" t="s">
        <v>82</v>
      </c>
      <c r="BK282" s="182">
        <f>ROUND(I282*H282,2)</f>
        <v>0</v>
      </c>
      <c r="BL282" s="4" t="s">
        <v>176</v>
      </c>
      <c r="BM282" s="181" t="s">
        <v>386</v>
      </c>
    </row>
    <row r="283" spans="1:47" s="28" customFormat="1" ht="12.8">
      <c r="A283" s="23"/>
      <c r="B283" s="24"/>
      <c r="C283" s="23"/>
      <c r="D283" s="183" t="s">
        <v>136</v>
      </c>
      <c r="E283" s="23"/>
      <c r="F283" s="184" t="s">
        <v>385</v>
      </c>
      <c r="G283" s="23"/>
      <c r="H283" s="23"/>
      <c r="I283" s="185"/>
      <c r="J283" s="23"/>
      <c r="K283" s="23"/>
      <c r="L283" s="24"/>
      <c r="M283" s="186"/>
      <c r="N283" s="187"/>
      <c r="O283" s="61"/>
      <c r="P283" s="61"/>
      <c r="Q283" s="61"/>
      <c r="R283" s="61"/>
      <c r="S283" s="61"/>
      <c r="T283" s="62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T283" s="4" t="s">
        <v>136</v>
      </c>
      <c r="AU283" s="4" t="s">
        <v>84</v>
      </c>
    </row>
    <row r="284" spans="2:51" s="188" customFormat="1" ht="12.8">
      <c r="B284" s="189"/>
      <c r="D284" s="183" t="s">
        <v>138</v>
      </c>
      <c r="E284" s="190"/>
      <c r="F284" s="191" t="s">
        <v>139</v>
      </c>
      <c r="H284" s="192">
        <v>5056.806</v>
      </c>
      <c r="I284" s="193"/>
      <c r="L284" s="189"/>
      <c r="M284" s="194"/>
      <c r="N284" s="195"/>
      <c r="O284" s="195"/>
      <c r="P284" s="195"/>
      <c r="Q284" s="195"/>
      <c r="R284" s="195"/>
      <c r="S284" s="195"/>
      <c r="T284" s="196"/>
      <c r="AT284" s="190" t="s">
        <v>138</v>
      </c>
      <c r="AU284" s="190" t="s">
        <v>84</v>
      </c>
      <c r="AV284" s="188" t="s">
        <v>84</v>
      </c>
      <c r="AW284" s="188" t="s">
        <v>31</v>
      </c>
      <c r="AX284" s="188" t="s">
        <v>82</v>
      </c>
      <c r="AY284" s="190" t="s">
        <v>127</v>
      </c>
    </row>
    <row r="285" spans="1:65" s="28" customFormat="1" ht="24.15" customHeight="1">
      <c r="A285" s="23"/>
      <c r="B285" s="168"/>
      <c r="C285" s="197" t="s">
        <v>387</v>
      </c>
      <c r="D285" s="197" t="s">
        <v>130</v>
      </c>
      <c r="E285" s="198" t="s">
        <v>388</v>
      </c>
      <c r="F285" s="199" t="s">
        <v>389</v>
      </c>
      <c r="G285" s="172" t="s">
        <v>144</v>
      </c>
      <c r="H285" s="173">
        <v>1.439</v>
      </c>
      <c r="I285" s="174"/>
      <c r="J285" s="175">
        <f>ROUND(I285*H285,2)</f>
        <v>0</v>
      </c>
      <c r="K285" s="176"/>
      <c r="L285" s="24"/>
      <c r="M285" s="177"/>
      <c r="N285" s="178" t="s">
        <v>39</v>
      </c>
      <c r="O285" s="61"/>
      <c r="P285" s="179">
        <f>O285*H285</f>
        <v>0</v>
      </c>
      <c r="Q285" s="179">
        <v>0</v>
      </c>
      <c r="R285" s="179">
        <f>Q285*H285</f>
        <v>0</v>
      </c>
      <c r="S285" s="179">
        <v>0</v>
      </c>
      <c r="T285" s="180">
        <f>S285*H285</f>
        <v>0</v>
      </c>
      <c r="U285" s="23"/>
      <c r="V285" s="200" t="s">
        <v>166</v>
      </c>
      <c r="W285" s="23"/>
      <c r="X285" s="23"/>
      <c r="Y285" s="23"/>
      <c r="Z285" s="23"/>
      <c r="AA285" s="23"/>
      <c r="AB285" s="23"/>
      <c r="AC285" s="23"/>
      <c r="AD285" s="23"/>
      <c r="AE285" s="23"/>
      <c r="AR285" s="181" t="s">
        <v>176</v>
      </c>
      <c r="AT285" s="181" t="s">
        <v>130</v>
      </c>
      <c r="AU285" s="181" t="s">
        <v>84</v>
      </c>
      <c r="AY285" s="4" t="s">
        <v>127</v>
      </c>
      <c r="BE285" s="182">
        <f>IF(N285="základní",J285,0)</f>
        <v>0</v>
      </c>
      <c r="BF285" s="182">
        <f>IF(N285="snížená",J285,0)</f>
        <v>0</v>
      </c>
      <c r="BG285" s="182">
        <f>IF(N285="zákl. přenesená",J285,0)</f>
        <v>0</v>
      </c>
      <c r="BH285" s="182">
        <f>IF(N285="sníž. přenesená",J285,0)</f>
        <v>0</v>
      </c>
      <c r="BI285" s="182">
        <f>IF(N285="nulová",J285,0)</f>
        <v>0</v>
      </c>
      <c r="BJ285" s="4" t="s">
        <v>82</v>
      </c>
      <c r="BK285" s="182">
        <f>ROUND(I285*H285,2)</f>
        <v>0</v>
      </c>
      <c r="BL285" s="4" t="s">
        <v>176</v>
      </c>
      <c r="BM285" s="181" t="s">
        <v>390</v>
      </c>
    </row>
    <row r="286" spans="1:47" s="28" customFormat="1" ht="12.8">
      <c r="A286" s="23"/>
      <c r="B286" s="24"/>
      <c r="C286" s="23"/>
      <c r="D286" s="183" t="s">
        <v>136</v>
      </c>
      <c r="E286" s="23"/>
      <c r="F286" s="184" t="s">
        <v>391</v>
      </c>
      <c r="G286" s="23"/>
      <c r="H286" s="23"/>
      <c r="I286" s="185"/>
      <c r="J286" s="23"/>
      <c r="K286" s="23"/>
      <c r="L286" s="24"/>
      <c r="M286" s="186"/>
      <c r="N286" s="187"/>
      <c r="O286" s="61"/>
      <c r="P286" s="61"/>
      <c r="Q286" s="61"/>
      <c r="R286" s="61"/>
      <c r="S286" s="61"/>
      <c r="T286" s="62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T286" s="4" t="s">
        <v>136</v>
      </c>
      <c r="AU286" s="4" t="s">
        <v>84</v>
      </c>
    </row>
    <row r="287" spans="2:63" s="154" customFormat="1" ht="22.8" customHeight="1">
      <c r="B287" s="155"/>
      <c r="D287" s="156" t="s">
        <v>73</v>
      </c>
      <c r="E287" s="166" t="s">
        <v>392</v>
      </c>
      <c r="F287" s="166" t="s">
        <v>393</v>
      </c>
      <c r="I287" s="158"/>
      <c r="J287" s="167">
        <f>BK287</f>
        <v>0</v>
      </c>
      <c r="L287" s="155"/>
      <c r="M287" s="160"/>
      <c r="N287" s="161"/>
      <c r="O287" s="161"/>
      <c r="P287" s="162">
        <f>SUM(P288:P293)</f>
        <v>0</v>
      </c>
      <c r="Q287" s="161"/>
      <c r="R287" s="162">
        <f>SUM(R288:R293)</f>
        <v>0.03552</v>
      </c>
      <c r="S287" s="161"/>
      <c r="T287" s="163">
        <f>SUM(T288:T293)</f>
        <v>0.27684</v>
      </c>
      <c r="AR287" s="156" t="s">
        <v>84</v>
      </c>
      <c r="AT287" s="164" t="s">
        <v>73</v>
      </c>
      <c r="AU287" s="164" t="s">
        <v>82</v>
      </c>
      <c r="AY287" s="156" t="s">
        <v>127</v>
      </c>
      <c r="BK287" s="165">
        <f>SUM(BK288:BK293)</f>
        <v>0</v>
      </c>
    </row>
    <row r="288" spans="1:65" s="28" customFormat="1" ht="16.5" customHeight="1">
      <c r="A288" s="23"/>
      <c r="B288" s="168"/>
      <c r="C288" s="169" t="s">
        <v>394</v>
      </c>
      <c r="D288" s="169" t="s">
        <v>130</v>
      </c>
      <c r="E288" s="170" t="s">
        <v>395</v>
      </c>
      <c r="F288" s="171" t="s">
        <v>396</v>
      </c>
      <c r="G288" s="172" t="s">
        <v>397</v>
      </c>
      <c r="H288" s="173">
        <v>12</v>
      </c>
      <c r="I288" s="174"/>
      <c r="J288" s="175">
        <f>ROUND(I288*H288,2)</f>
        <v>0</v>
      </c>
      <c r="K288" s="176"/>
      <c r="L288" s="24"/>
      <c r="M288" s="177"/>
      <c r="N288" s="178" t="s">
        <v>39</v>
      </c>
      <c r="O288" s="61"/>
      <c r="P288" s="179">
        <f>O288*H288</f>
        <v>0</v>
      </c>
      <c r="Q288" s="179">
        <v>0</v>
      </c>
      <c r="R288" s="179">
        <f>Q288*H288</f>
        <v>0</v>
      </c>
      <c r="S288" s="179">
        <v>0.02307</v>
      </c>
      <c r="T288" s="180">
        <f>S288*H288</f>
        <v>0.27684</v>
      </c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R288" s="181" t="s">
        <v>176</v>
      </c>
      <c r="AT288" s="181" t="s">
        <v>130</v>
      </c>
      <c r="AU288" s="181" t="s">
        <v>84</v>
      </c>
      <c r="AY288" s="4" t="s">
        <v>127</v>
      </c>
      <c r="BE288" s="182">
        <f>IF(N288="základní",J288,0)</f>
        <v>0</v>
      </c>
      <c r="BF288" s="182">
        <f>IF(N288="snížená",J288,0)</f>
        <v>0</v>
      </c>
      <c r="BG288" s="182">
        <f>IF(N288="zákl. přenesená",J288,0)</f>
        <v>0</v>
      </c>
      <c r="BH288" s="182">
        <f>IF(N288="sníž. přenesená",J288,0)</f>
        <v>0</v>
      </c>
      <c r="BI288" s="182">
        <f>IF(N288="nulová",J288,0)</f>
        <v>0</v>
      </c>
      <c r="BJ288" s="4" t="s">
        <v>82</v>
      </c>
      <c r="BK288" s="182">
        <f>ROUND(I288*H288,2)</f>
        <v>0</v>
      </c>
      <c r="BL288" s="4" t="s">
        <v>176</v>
      </c>
      <c r="BM288" s="181" t="s">
        <v>398</v>
      </c>
    </row>
    <row r="289" spans="1:47" s="28" customFormat="1" ht="12.8">
      <c r="A289" s="23"/>
      <c r="B289" s="24"/>
      <c r="C289" s="23"/>
      <c r="D289" s="183" t="s">
        <v>136</v>
      </c>
      <c r="E289" s="23"/>
      <c r="F289" s="184" t="s">
        <v>399</v>
      </c>
      <c r="G289" s="23"/>
      <c r="H289" s="23"/>
      <c r="I289" s="185"/>
      <c r="J289" s="23"/>
      <c r="K289" s="23"/>
      <c r="L289" s="24"/>
      <c r="M289" s="186"/>
      <c r="N289" s="187"/>
      <c r="O289" s="61"/>
      <c r="P289" s="61"/>
      <c r="Q289" s="61"/>
      <c r="R289" s="61"/>
      <c r="S289" s="61"/>
      <c r="T289" s="62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T289" s="4" t="s">
        <v>136</v>
      </c>
      <c r="AU289" s="4" t="s">
        <v>84</v>
      </c>
    </row>
    <row r="290" spans="1:65" s="28" customFormat="1" ht="24.15" customHeight="1">
      <c r="A290" s="23"/>
      <c r="B290" s="168"/>
      <c r="C290" s="169" t="s">
        <v>400</v>
      </c>
      <c r="D290" s="169" t="s">
        <v>130</v>
      </c>
      <c r="E290" s="170" t="s">
        <v>401</v>
      </c>
      <c r="F290" s="171" t="s">
        <v>402</v>
      </c>
      <c r="G290" s="172" t="s">
        <v>397</v>
      </c>
      <c r="H290" s="173">
        <v>12</v>
      </c>
      <c r="I290" s="174"/>
      <c r="J290" s="175">
        <f>ROUND(I290*H290,2)</f>
        <v>0</v>
      </c>
      <c r="K290" s="176"/>
      <c r="L290" s="24"/>
      <c r="M290" s="177"/>
      <c r="N290" s="178" t="s">
        <v>39</v>
      </c>
      <c r="O290" s="61"/>
      <c r="P290" s="179">
        <f>O290*H290</f>
        <v>0</v>
      </c>
      <c r="Q290" s="179">
        <v>0.00296</v>
      </c>
      <c r="R290" s="179">
        <f>Q290*H290</f>
        <v>0.03552</v>
      </c>
      <c r="S290" s="179">
        <v>0</v>
      </c>
      <c r="T290" s="180">
        <f>S290*H290</f>
        <v>0</v>
      </c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R290" s="181" t="s">
        <v>176</v>
      </c>
      <c r="AT290" s="181" t="s">
        <v>130</v>
      </c>
      <c r="AU290" s="181" t="s">
        <v>84</v>
      </c>
      <c r="AY290" s="4" t="s">
        <v>127</v>
      </c>
      <c r="BE290" s="182">
        <f>IF(N290="základní",J290,0)</f>
        <v>0</v>
      </c>
      <c r="BF290" s="182">
        <f>IF(N290="snížená",J290,0)</f>
        <v>0</v>
      </c>
      <c r="BG290" s="182">
        <f>IF(N290="zákl. přenesená",J290,0)</f>
        <v>0</v>
      </c>
      <c r="BH290" s="182">
        <f>IF(N290="sníž. přenesená",J290,0)</f>
        <v>0</v>
      </c>
      <c r="BI290" s="182">
        <f>IF(N290="nulová",J290,0)</f>
        <v>0</v>
      </c>
      <c r="BJ290" s="4" t="s">
        <v>82</v>
      </c>
      <c r="BK290" s="182">
        <f>ROUND(I290*H290,2)</f>
        <v>0</v>
      </c>
      <c r="BL290" s="4" t="s">
        <v>176</v>
      </c>
      <c r="BM290" s="181" t="s">
        <v>403</v>
      </c>
    </row>
    <row r="291" spans="1:47" s="28" customFormat="1" ht="12.8">
      <c r="A291" s="23"/>
      <c r="B291" s="24"/>
      <c r="C291" s="23"/>
      <c r="D291" s="183" t="s">
        <v>136</v>
      </c>
      <c r="E291" s="23"/>
      <c r="F291" s="184" t="s">
        <v>404</v>
      </c>
      <c r="G291" s="23"/>
      <c r="H291" s="23"/>
      <c r="I291" s="185"/>
      <c r="J291" s="23"/>
      <c r="K291" s="23"/>
      <c r="L291" s="24"/>
      <c r="M291" s="186"/>
      <c r="N291" s="187"/>
      <c r="O291" s="61"/>
      <c r="P291" s="61"/>
      <c r="Q291" s="61"/>
      <c r="R291" s="61"/>
      <c r="S291" s="61"/>
      <c r="T291" s="62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T291" s="4" t="s">
        <v>136</v>
      </c>
      <c r="AU291" s="4" t="s">
        <v>84</v>
      </c>
    </row>
    <row r="292" spans="1:65" s="28" customFormat="1" ht="24.15" customHeight="1">
      <c r="A292" s="23"/>
      <c r="B292" s="168"/>
      <c r="C292" s="197" t="s">
        <v>405</v>
      </c>
      <c r="D292" s="197" t="s">
        <v>130</v>
      </c>
      <c r="E292" s="198" t="s">
        <v>406</v>
      </c>
      <c r="F292" s="199" t="s">
        <v>407</v>
      </c>
      <c r="G292" s="172" t="s">
        <v>144</v>
      </c>
      <c r="H292" s="173">
        <v>0.036</v>
      </c>
      <c r="I292" s="174"/>
      <c r="J292" s="175">
        <f>ROUND(I292*H292,2)</f>
        <v>0</v>
      </c>
      <c r="K292" s="176"/>
      <c r="L292" s="24"/>
      <c r="M292" s="177"/>
      <c r="N292" s="178" t="s">
        <v>39</v>
      </c>
      <c r="O292" s="61"/>
      <c r="P292" s="179">
        <f>O292*H292</f>
        <v>0</v>
      </c>
      <c r="Q292" s="179">
        <v>0</v>
      </c>
      <c r="R292" s="179">
        <f>Q292*H292</f>
        <v>0</v>
      </c>
      <c r="S292" s="179">
        <v>0</v>
      </c>
      <c r="T292" s="180">
        <f>S292*H292</f>
        <v>0</v>
      </c>
      <c r="U292" s="23"/>
      <c r="V292" s="200" t="s">
        <v>166</v>
      </c>
      <c r="W292" s="23"/>
      <c r="X292" s="23"/>
      <c r="Y292" s="23"/>
      <c r="Z292" s="23"/>
      <c r="AA292" s="23"/>
      <c r="AB292" s="23"/>
      <c r="AC292" s="23"/>
      <c r="AD292" s="23"/>
      <c r="AE292" s="23"/>
      <c r="AR292" s="181" t="s">
        <v>176</v>
      </c>
      <c r="AT292" s="181" t="s">
        <v>130</v>
      </c>
      <c r="AU292" s="181" t="s">
        <v>84</v>
      </c>
      <c r="AY292" s="4" t="s">
        <v>127</v>
      </c>
      <c r="BE292" s="182">
        <f>IF(N292="základní",J292,0)</f>
        <v>0</v>
      </c>
      <c r="BF292" s="182">
        <f>IF(N292="snížená",J292,0)</f>
        <v>0</v>
      </c>
      <c r="BG292" s="182">
        <f>IF(N292="zákl. přenesená",J292,0)</f>
        <v>0</v>
      </c>
      <c r="BH292" s="182">
        <f>IF(N292="sníž. přenesená",J292,0)</f>
        <v>0</v>
      </c>
      <c r="BI292" s="182">
        <f>IF(N292="nulová",J292,0)</f>
        <v>0</v>
      </c>
      <c r="BJ292" s="4" t="s">
        <v>82</v>
      </c>
      <c r="BK292" s="182">
        <f>ROUND(I292*H292,2)</f>
        <v>0</v>
      </c>
      <c r="BL292" s="4" t="s">
        <v>176</v>
      </c>
      <c r="BM292" s="181" t="s">
        <v>408</v>
      </c>
    </row>
    <row r="293" spans="1:47" s="28" customFormat="1" ht="12.8">
      <c r="A293" s="23"/>
      <c r="B293" s="24"/>
      <c r="C293" s="23"/>
      <c r="D293" s="183" t="s">
        <v>136</v>
      </c>
      <c r="E293" s="23"/>
      <c r="F293" s="184" t="s">
        <v>409</v>
      </c>
      <c r="G293" s="23"/>
      <c r="H293" s="23"/>
      <c r="I293" s="185"/>
      <c r="J293" s="23"/>
      <c r="K293" s="23"/>
      <c r="L293" s="24"/>
      <c r="M293" s="186"/>
      <c r="N293" s="187"/>
      <c r="O293" s="61"/>
      <c r="P293" s="61"/>
      <c r="Q293" s="61"/>
      <c r="R293" s="61"/>
      <c r="S293" s="61"/>
      <c r="T293" s="62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T293" s="4" t="s">
        <v>136</v>
      </c>
      <c r="AU293" s="4" t="s">
        <v>84</v>
      </c>
    </row>
    <row r="294" spans="2:63" s="154" customFormat="1" ht="22.8" customHeight="1">
      <c r="B294" s="155"/>
      <c r="D294" s="156" t="s">
        <v>73</v>
      </c>
      <c r="E294" s="166" t="s">
        <v>410</v>
      </c>
      <c r="F294" s="166" t="s">
        <v>411</v>
      </c>
      <c r="I294" s="158"/>
      <c r="J294" s="167">
        <f>BK294</f>
        <v>0</v>
      </c>
      <c r="L294" s="155"/>
      <c r="M294" s="160"/>
      <c r="N294" s="161"/>
      <c r="O294" s="161"/>
      <c r="P294" s="162">
        <f>SUM(P295:P296)</f>
        <v>0</v>
      </c>
      <c r="Q294" s="161"/>
      <c r="R294" s="162">
        <f>SUM(R295:R296)</f>
        <v>0</v>
      </c>
      <c r="S294" s="161"/>
      <c r="T294" s="163">
        <f>SUM(T295:T296)</f>
        <v>0</v>
      </c>
      <c r="AR294" s="156" t="s">
        <v>84</v>
      </c>
      <c r="AT294" s="164" t="s">
        <v>73</v>
      </c>
      <c r="AU294" s="164" t="s">
        <v>82</v>
      </c>
      <c r="AY294" s="156" t="s">
        <v>127</v>
      </c>
      <c r="BK294" s="165">
        <f>SUM(BK295:BK296)</f>
        <v>0</v>
      </c>
    </row>
    <row r="295" spans="1:65" s="28" customFormat="1" ht="24.15" customHeight="1">
      <c r="A295" s="23"/>
      <c r="B295" s="168"/>
      <c r="C295" s="169" t="s">
        <v>412</v>
      </c>
      <c r="D295" s="169" t="s">
        <v>130</v>
      </c>
      <c r="E295" s="170" t="s">
        <v>413</v>
      </c>
      <c r="F295" s="171" t="s">
        <v>414</v>
      </c>
      <c r="G295" s="172" t="s">
        <v>415</v>
      </c>
      <c r="H295" s="173">
        <v>1</v>
      </c>
      <c r="I295" s="174"/>
      <c r="J295" s="175">
        <f>ROUND(I295*H295,2)</f>
        <v>0</v>
      </c>
      <c r="K295" s="176"/>
      <c r="L295" s="24"/>
      <c r="M295" s="177"/>
      <c r="N295" s="178" t="s">
        <v>39</v>
      </c>
      <c r="O295" s="61"/>
      <c r="P295" s="179">
        <f>O295*H295</f>
        <v>0</v>
      </c>
      <c r="Q295" s="179">
        <v>0</v>
      </c>
      <c r="R295" s="179">
        <f>Q295*H295</f>
        <v>0</v>
      </c>
      <c r="S295" s="179">
        <v>0</v>
      </c>
      <c r="T295" s="180">
        <f>S295*H295</f>
        <v>0</v>
      </c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R295" s="181" t="s">
        <v>176</v>
      </c>
      <c r="AT295" s="181" t="s">
        <v>130</v>
      </c>
      <c r="AU295" s="181" t="s">
        <v>84</v>
      </c>
      <c r="AY295" s="4" t="s">
        <v>127</v>
      </c>
      <c r="BE295" s="182">
        <f>IF(N295="základní",J295,0)</f>
        <v>0</v>
      </c>
      <c r="BF295" s="182">
        <f>IF(N295="snížená",J295,0)</f>
        <v>0</v>
      </c>
      <c r="BG295" s="182">
        <f>IF(N295="zákl. přenesená",J295,0)</f>
        <v>0</v>
      </c>
      <c r="BH295" s="182">
        <f>IF(N295="sníž. přenesená",J295,0)</f>
        <v>0</v>
      </c>
      <c r="BI295" s="182">
        <f>IF(N295="nulová",J295,0)</f>
        <v>0</v>
      </c>
      <c r="BJ295" s="4" t="s">
        <v>82</v>
      </c>
      <c r="BK295" s="182">
        <f>ROUND(I295*H295,2)</f>
        <v>0</v>
      </c>
      <c r="BL295" s="4" t="s">
        <v>176</v>
      </c>
      <c r="BM295" s="181" t="s">
        <v>416</v>
      </c>
    </row>
    <row r="296" spans="1:47" s="28" customFormat="1" ht="12.8">
      <c r="A296" s="23"/>
      <c r="B296" s="24"/>
      <c r="C296" s="23"/>
      <c r="D296" s="183" t="s">
        <v>136</v>
      </c>
      <c r="E296" s="23"/>
      <c r="F296" s="184" t="s">
        <v>417</v>
      </c>
      <c r="G296" s="23"/>
      <c r="H296" s="23"/>
      <c r="I296" s="185"/>
      <c r="J296" s="23"/>
      <c r="K296" s="23"/>
      <c r="L296" s="24"/>
      <c r="M296" s="186"/>
      <c r="N296" s="187"/>
      <c r="O296" s="61"/>
      <c r="P296" s="61"/>
      <c r="Q296" s="61"/>
      <c r="R296" s="61"/>
      <c r="S296" s="61"/>
      <c r="T296" s="62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T296" s="4" t="s">
        <v>136</v>
      </c>
      <c r="AU296" s="4" t="s">
        <v>84</v>
      </c>
    </row>
    <row r="297" spans="2:63" s="154" customFormat="1" ht="22.8" customHeight="1">
      <c r="B297" s="155"/>
      <c r="D297" s="156" t="s">
        <v>73</v>
      </c>
      <c r="E297" s="166" t="s">
        <v>418</v>
      </c>
      <c r="F297" s="166" t="s">
        <v>419</v>
      </c>
      <c r="I297" s="158"/>
      <c r="J297" s="167">
        <f>BK297</f>
        <v>0</v>
      </c>
      <c r="L297" s="155"/>
      <c r="M297" s="160"/>
      <c r="N297" s="161"/>
      <c r="O297" s="161"/>
      <c r="P297" s="162">
        <f>SUM(P298:P301)</f>
        <v>0</v>
      </c>
      <c r="Q297" s="161"/>
      <c r="R297" s="162">
        <f>SUM(R298:R301)</f>
        <v>0.01842</v>
      </c>
      <c r="S297" s="161"/>
      <c r="T297" s="163">
        <f>SUM(T298:T301)</f>
        <v>0</v>
      </c>
      <c r="AR297" s="156" t="s">
        <v>84</v>
      </c>
      <c r="AT297" s="164" t="s">
        <v>73</v>
      </c>
      <c r="AU297" s="164" t="s">
        <v>82</v>
      </c>
      <c r="AY297" s="156" t="s">
        <v>127</v>
      </c>
      <c r="BK297" s="165">
        <f>SUM(BK298:BK301)</f>
        <v>0</v>
      </c>
    </row>
    <row r="298" spans="1:65" s="28" customFormat="1" ht="24.15" customHeight="1">
      <c r="A298" s="23"/>
      <c r="B298" s="168"/>
      <c r="C298" s="169" t="s">
        <v>420</v>
      </c>
      <c r="D298" s="169" t="s">
        <v>130</v>
      </c>
      <c r="E298" s="170" t="s">
        <v>421</v>
      </c>
      <c r="F298" s="171" t="s">
        <v>422</v>
      </c>
      <c r="G298" s="172" t="s">
        <v>415</v>
      </c>
      <c r="H298" s="173">
        <v>1</v>
      </c>
      <c r="I298" s="174"/>
      <c r="J298" s="175">
        <f>ROUND(I298*H298,2)</f>
        <v>0</v>
      </c>
      <c r="K298" s="176"/>
      <c r="L298" s="24"/>
      <c r="M298" s="177"/>
      <c r="N298" s="178" t="s">
        <v>39</v>
      </c>
      <c r="O298" s="61"/>
      <c r="P298" s="179">
        <f>O298*H298</f>
        <v>0</v>
      </c>
      <c r="Q298" s="179">
        <v>0.01842</v>
      </c>
      <c r="R298" s="179">
        <f>Q298*H298</f>
        <v>0.01842</v>
      </c>
      <c r="S298" s="179">
        <v>0</v>
      </c>
      <c r="T298" s="180">
        <f>S298*H298</f>
        <v>0</v>
      </c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R298" s="181" t="s">
        <v>176</v>
      </c>
      <c r="AT298" s="181" t="s">
        <v>130</v>
      </c>
      <c r="AU298" s="181" t="s">
        <v>84</v>
      </c>
      <c r="AY298" s="4" t="s">
        <v>127</v>
      </c>
      <c r="BE298" s="182">
        <f>IF(N298="základní",J298,0)</f>
        <v>0</v>
      </c>
      <c r="BF298" s="182">
        <f>IF(N298="snížená",J298,0)</f>
        <v>0</v>
      </c>
      <c r="BG298" s="182">
        <f>IF(N298="zákl. přenesená",J298,0)</f>
        <v>0</v>
      </c>
      <c r="BH298" s="182">
        <f>IF(N298="sníž. přenesená",J298,0)</f>
        <v>0</v>
      </c>
      <c r="BI298" s="182">
        <f>IF(N298="nulová",J298,0)</f>
        <v>0</v>
      </c>
      <c r="BJ298" s="4" t="s">
        <v>82</v>
      </c>
      <c r="BK298" s="182">
        <f>ROUND(I298*H298,2)</f>
        <v>0</v>
      </c>
      <c r="BL298" s="4" t="s">
        <v>176</v>
      </c>
      <c r="BM298" s="181" t="s">
        <v>423</v>
      </c>
    </row>
    <row r="299" spans="1:47" s="28" customFormat="1" ht="12.8">
      <c r="A299" s="23"/>
      <c r="B299" s="24"/>
      <c r="C299" s="23"/>
      <c r="D299" s="183" t="s">
        <v>136</v>
      </c>
      <c r="E299" s="23"/>
      <c r="F299" s="184" t="s">
        <v>424</v>
      </c>
      <c r="G299" s="23"/>
      <c r="H299" s="23"/>
      <c r="I299" s="185"/>
      <c r="J299" s="23"/>
      <c r="K299" s="23"/>
      <c r="L299" s="24"/>
      <c r="M299" s="186"/>
      <c r="N299" s="187"/>
      <c r="O299" s="61"/>
      <c r="P299" s="61"/>
      <c r="Q299" s="61"/>
      <c r="R299" s="61"/>
      <c r="S299" s="61"/>
      <c r="T299" s="62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T299" s="4" t="s">
        <v>136</v>
      </c>
      <c r="AU299" s="4" t="s">
        <v>84</v>
      </c>
    </row>
    <row r="300" spans="1:65" s="28" customFormat="1" ht="24.15" customHeight="1">
      <c r="A300" s="23"/>
      <c r="B300" s="168"/>
      <c r="C300" s="197" t="s">
        <v>425</v>
      </c>
      <c r="D300" s="197" t="s">
        <v>130</v>
      </c>
      <c r="E300" s="198" t="s">
        <v>426</v>
      </c>
      <c r="F300" s="199" t="s">
        <v>427</v>
      </c>
      <c r="G300" s="172" t="s">
        <v>144</v>
      </c>
      <c r="H300" s="173">
        <v>0.018</v>
      </c>
      <c r="I300" s="174"/>
      <c r="J300" s="175">
        <f>ROUND(I300*H300,2)</f>
        <v>0</v>
      </c>
      <c r="K300" s="176"/>
      <c r="L300" s="24"/>
      <c r="M300" s="177"/>
      <c r="N300" s="178" t="s">
        <v>39</v>
      </c>
      <c r="O300" s="61"/>
      <c r="P300" s="179">
        <f>O300*H300</f>
        <v>0</v>
      </c>
      <c r="Q300" s="179">
        <v>0</v>
      </c>
      <c r="R300" s="179">
        <f>Q300*H300</f>
        <v>0</v>
      </c>
      <c r="S300" s="179">
        <v>0</v>
      </c>
      <c r="T300" s="180">
        <f>S300*H300</f>
        <v>0</v>
      </c>
      <c r="U300" s="23"/>
      <c r="V300" s="200" t="s">
        <v>166</v>
      </c>
      <c r="W300" s="23"/>
      <c r="X300" s="23"/>
      <c r="Y300" s="23"/>
      <c r="Z300" s="23"/>
      <c r="AA300" s="23"/>
      <c r="AB300" s="23"/>
      <c r="AC300" s="23"/>
      <c r="AD300" s="23"/>
      <c r="AE300" s="23"/>
      <c r="AR300" s="181" t="s">
        <v>176</v>
      </c>
      <c r="AT300" s="181" t="s">
        <v>130</v>
      </c>
      <c r="AU300" s="181" t="s">
        <v>84</v>
      </c>
      <c r="AY300" s="4" t="s">
        <v>127</v>
      </c>
      <c r="BE300" s="182">
        <f>IF(N300="základní",J300,0)</f>
        <v>0</v>
      </c>
      <c r="BF300" s="182">
        <f>IF(N300="snížená",J300,0)</f>
        <v>0</v>
      </c>
      <c r="BG300" s="182">
        <f>IF(N300="zákl. přenesená",J300,0)</f>
        <v>0</v>
      </c>
      <c r="BH300" s="182">
        <f>IF(N300="sníž. přenesená",J300,0)</f>
        <v>0</v>
      </c>
      <c r="BI300" s="182">
        <f>IF(N300="nulová",J300,0)</f>
        <v>0</v>
      </c>
      <c r="BJ300" s="4" t="s">
        <v>82</v>
      </c>
      <c r="BK300" s="182">
        <f>ROUND(I300*H300,2)</f>
        <v>0</v>
      </c>
      <c r="BL300" s="4" t="s">
        <v>176</v>
      </c>
      <c r="BM300" s="181" t="s">
        <v>428</v>
      </c>
    </row>
    <row r="301" spans="1:47" s="28" customFormat="1" ht="12.8">
      <c r="A301" s="23"/>
      <c r="B301" s="24"/>
      <c r="C301" s="23"/>
      <c r="D301" s="183" t="s">
        <v>136</v>
      </c>
      <c r="E301" s="23"/>
      <c r="F301" s="184" t="s">
        <v>429</v>
      </c>
      <c r="G301" s="23"/>
      <c r="H301" s="23"/>
      <c r="I301" s="185"/>
      <c r="J301" s="23"/>
      <c r="K301" s="23"/>
      <c r="L301" s="24"/>
      <c r="M301" s="186"/>
      <c r="N301" s="187"/>
      <c r="O301" s="61"/>
      <c r="P301" s="61"/>
      <c r="Q301" s="61"/>
      <c r="R301" s="61"/>
      <c r="S301" s="61"/>
      <c r="T301" s="62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T301" s="4" t="s">
        <v>136</v>
      </c>
      <c r="AU301" s="4" t="s">
        <v>84</v>
      </c>
    </row>
    <row r="302" spans="2:63" s="154" customFormat="1" ht="22.8" customHeight="1">
      <c r="B302" s="155"/>
      <c r="D302" s="156" t="s">
        <v>73</v>
      </c>
      <c r="E302" s="166" t="s">
        <v>430</v>
      </c>
      <c r="F302" s="166" t="s">
        <v>431</v>
      </c>
      <c r="I302" s="158"/>
      <c r="J302" s="167">
        <f>BK302</f>
        <v>0</v>
      </c>
      <c r="L302" s="155"/>
      <c r="M302" s="160"/>
      <c r="N302" s="161"/>
      <c r="O302" s="161"/>
      <c r="P302" s="162">
        <f>SUM(P303:P315)</f>
        <v>0</v>
      </c>
      <c r="Q302" s="161"/>
      <c r="R302" s="162">
        <f>SUM(R303:R315)</f>
        <v>1.40406049</v>
      </c>
      <c r="S302" s="161"/>
      <c r="T302" s="163">
        <f>SUM(T303:T315)</f>
        <v>0</v>
      </c>
      <c r="AR302" s="156" t="s">
        <v>84</v>
      </c>
      <c r="AT302" s="164" t="s">
        <v>73</v>
      </c>
      <c r="AU302" s="164" t="s">
        <v>82</v>
      </c>
      <c r="AY302" s="156" t="s">
        <v>127</v>
      </c>
      <c r="BK302" s="165">
        <f>SUM(BK303:BK315)</f>
        <v>0</v>
      </c>
    </row>
    <row r="303" spans="1:65" s="28" customFormat="1" ht="24.15" customHeight="1">
      <c r="A303" s="23"/>
      <c r="B303" s="168"/>
      <c r="C303" s="169" t="s">
        <v>432</v>
      </c>
      <c r="D303" s="169" t="s">
        <v>130</v>
      </c>
      <c r="E303" s="170" t="s">
        <v>433</v>
      </c>
      <c r="F303" s="171" t="s">
        <v>434</v>
      </c>
      <c r="G303" s="172" t="s">
        <v>133</v>
      </c>
      <c r="H303" s="173">
        <v>83.317</v>
      </c>
      <c r="I303" s="174"/>
      <c r="J303" s="175">
        <f>ROUND(I303*H303,2)</f>
        <v>0</v>
      </c>
      <c r="K303" s="176"/>
      <c r="L303" s="24"/>
      <c r="M303" s="177"/>
      <c r="N303" s="178" t="s">
        <v>39</v>
      </c>
      <c r="O303" s="61"/>
      <c r="P303" s="179">
        <f>O303*H303</f>
        <v>0</v>
      </c>
      <c r="Q303" s="179">
        <v>0</v>
      </c>
      <c r="R303" s="179">
        <f>Q303*H303</f>
        <v>0</v>
      </c>
      <c r="S303" s="179">
        <v>0</v>
      </c>
      <c r="T303" s="180">
        <f>S303*H303</f>
        <v>0</v>
      </c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R303" s="181" t="s">
        <v>176</v>
      </c>
      <c r="AT303" s="181" t="s">
        <v>130</v>
      </c>
      <c r="AU303" s="181" t="s">
        <v>84</v>
      </c>
      <c r="AY303" s="4" t="s">
        <v>127</v>
      </c>
      <c r="BE303" s="182">
        <f>IF(N303="základní",J303,0)</f>
        <v>0</v>
      </c>
      <c r="BF303" s="182">
        <f>IF(N303="snížená",J303,0)</f>
        <v>0</v>
      </c>
      <c r="BG303" s="182">
        <f>IF(N303="zákl. přenesená",J303,0)</f>
        <v>0</v>
      </c>
      <c r="BH303" s="182">
        <f>IF(N303="sníž. přenesená",J303,0)</f>
        <v>0</v>
      </c>
      <c r="BI303" s="182">
        <f>IF(N303="nulová",J303,0)</f>
        <v>0</v>
      </c>
      <c r="BJ303" s="4" t="s">
        <v>82</v>
      </c>
      <c r="BK303" s="182">
        <f>ROUND(I303*H303,2)</f>
        <v>0</v>
      </c>
      <c r="BL303" s="4" t="s">
        <v>176</v>
      </c>
      <c r="BM303" s="181" t="s">
        <v>435</v>
      </c>
    </row>
    <row r="304" spans="1:47" s="28" customFormat="1" ht="12.8">
      <c r="A304" s="23"/>
      <c r="B304" s="24"/>
      <c r="C304" s="23"/>
      <c r="D304" s="183" t="s">
        <v>136</v>
      </c>
      <c r="E304" s="23"/>
      <c r="F304" s="184" t="s">
        <v>436</v>
      </c>
      <c r="G304" s="23"/>
      <c r="H304" s="23"/>
      <c r="I304" s="185"/>
      <c r="J304" s="23"/>
      <c r="K304" s="23"/>
      <c r="L304" s="24"/>
      <c r="M304" s="186"/>
      <c r="N304" s="187"/>
      <c r="O304" s="61"/>
      <c r="P304" s="61"/>
      <c r="Q304" s="61"/>
      <c r="R304" s="61"/>
      <c r="S304" s="61"/>
      <c r="T304" s="62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T304" s="4" t="s">
        <v>136</v>
      </c>
      <c r="AU304" s="4" t="s">
        <v>84</v>
      </c>
    </row>
    <row r="305" spans="2:51" s="188" customFormat="1" ht="12.8">
      <c r="B305" s="189"/>
      <c r="D305" s="183" t="s">
        <v>138</v>
      </c>
      <c r="E305" s="190"/>
      <c r="F305" s="191" t="s">
        <v>437</v>
      </c>
      <c r="H305" s="192">
        <v>11.927</v>
      </c>
      <c r="I305" s="193"/>
      <c r="L305" s="189"/>
      <c r="M305" s="194"/>
      <c r="N305" s="195"/>
      <c r="O305" s="195"/>
      <c r="P305" s="195"/>
      <c r="Q305" s="195"/>
      <c r="R305" s="195"/>
      <c r="S305" s="195"/>
      <c r="T305" s="196"/>
      <c r="AT305" s="190" t="s">
        <v>138</v>
      </c>
      <c r="AU305" s="190" t="s">
        <v>84</v>
      </c>
      <c r="AV305" s="188" t="s">
        <v>84</v>
      </c>
      <c r="AW305" s="188" t="s">
        <v>31</v>
      </c>
      <c r="AX305" s="188" t="s">
        <v>74</v>
      </c>
      <c r="AY305" s="190" t="s">
        <v>127</v>
      </c>
    </row>
    <row r="306" spans="2:51" s="188" customFormat="1" ht="12.8">
      <c r="B306" s="189"/>
      <c r="D306" s="183" t="s">
        <v>138</v>
      </c>
      <c r="E306" s="190"/>
      <c r="F306" s="191" t="s">
        <v>438</v>
      </c>
      <c r="H306" s="192">
        <v>71.39</v>
      </c>
      <c r="I306" s="193"/>
      <c r="L306" s="189"/>
      <c r="M306" s="194"/>
      <c r="N306" s="195"/>
      <c r="O306" s="195"/>
      <c r="P306" s="195"/>
      <c r="Q306" s="195"/>
      <c r="R306" s="195"/>
      <c r="S306" s="195"/>
      <c r="T306" s="196"/>
      <c r="AT306" s="190" t="s">
        <v>138</v>
      </c>
      <c r="AU306" s="190" t="s">
        <v>84</v>
      </c>
      <c r="AV306" s="188" t="s">
        <v>84</v>
      </c>
      <c r="AW306" s="188" t="s">
        <v>31</v>
      </c>
      <c r="AX306" s="188" t="s">
        <v>74</v>
      </c>
      <c r="AY306" s="190" t="s">
        <v>127</v>
      </c>
    </row>
    <row r="307" spans="2:51" s="201" customFormat="1" ht="12.8">
      <c r="B307" s="202"/>
      <c r="D307" s="183" t="s">
        <v>138</v>
      </c>
      <c r="E307" s="203"/>
      <c r="F307" s="204" t="s">
        <v>190</v>
      </c>
      <c r="H307" s="205">
        <v>83.317</v>
      </c>
      <c r="I307" s="206"/>
      <c r="L307" s="202"/>
      <c r="M307" s="207"/>
      <c r="N307" s="208"/>
      <c r="O307" s="208"/>
      <c r="P307" s="208"/>
      <c r="Q307" s="208"/>
      <c r="R307" s="208"/>
      <c r="S307" s="208"/>
      <c r="T307" s="209"/>
      <c r="AT307" s="203" t="s">
        <v>138</v>
      </c>
      <c r="AU307" s="203" t="s">
        <v>84</v>
      </c>
      <c r="AV307" s="201" t="s">
        <v>134</v>
      </c>
      <c r="AW307" s="201" t="s">
        <v>31</v>
      </c>
      <c r="AX307" s="201" t="s">
        <v>82</v>
      </c>
      <c r="AY307" s="203" t="s">
        <v>127</v>
      </c>
    </row>
    <row r="308" spans="1:65" s="28" customFormat="1" ht="21.75" customHeight="1">
      <c r="A308" s="23"/>
      <c r="B308" s="168"/>
      <c r="C308" s="210" t="s">
        <v>439</v>
      </c>
      <c r="D308" s="210" t="s">
        <v>196</v>
      </c>
      <c r="E308" s="211" t="s">
        <v>440</v>
      </c>
      <c r="F308" s="212" t="s">
        <v>441</v>
      </c>
      <c r="G308" s="213" t="s">
        <v>133</v>
      </c>
      <c r="H308" s="214">
        <v>91.649</v>
      </c>
      <c r="I308" s="215"/>
      <c r="J308" s="216">
        <f>ROUND(I308*H308,2)</f>
        <v>0</v>
      </c>
      <c r="K308" s="217"/>
      <c r="L308" s="218"/>
      <c r="M308" s="219"/>
      <c r="N308" s="220" t="s">
        <v>39</v>
      </c>
      <c r="O308" s="61"/>
      <c r="P308" s="179">
        <f>O308*H308</f>
        <v>0</v>
      </c>
      <c r="Q308" s="179">
        <v>0.0149</v>
      </c>
      <c r="R308" s="179">
        <f>Q308*H308</f>
        <v>1.3655701</v>
      </c>
      <c r="S308" s="179">
        <v>0</v>
      </c>
      <c r="T308" s="180">
        <f>S308*H308</f>
        <v>0</v>
      </c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R308" s="181" t="s">
        <v>199</v>
      </c>
      <c r="AT308" s="181" t="s">
        <v>196</v>
      </c>
      <c r="AU308" s="181" t="s">
        <v>84</v>
      </c>
      <c r="AY308" s="4" t="s">
        <v>127</v>
      </c>
      <c r="BE308" s="182">
        <f>IF(N308="základní",J308,0)</f>
        <v>0</v>
      </c>
      <c r="BF308" s="182">
        <f>IF(N308="snížená",J308,0)</f>
        <v>0</v>
      </c>
      <c r="BG308" s="182">
        <f>IF(N308="zákl. přenesená",J308,0)</f>
        <v>0</v>
      </c>
      <c r="BH308" s="182">
        <f>IF(N308="sníž. přenesená",J308,0)</f>
        <v>0</v>
      </c>
      <c r="BI308" s="182">
        <f>IF(N308="nulová",J308,0)</f>
        <v>0</v>
      </c>
      <c r="BJ308" s="4" t="s">
        <v>82</v>
      </c>
      <c r="BK308" s="182">
        <f>ROUND(I308*H308,2)</f>
        <v>0</v>
      </c>
      <c r="BL308" s="4" t="s">
        <v>176</v>
      </c>
      <c r="BM308" s="181" t="s">
        <v>442</v>
      </c>
    </row>
    <row r="309" spans="1:47" s="28" customFormat="1" ht="12.8">
      <c r="A309" s="23"/>
      <c r="B309" s="24"/>
      <c r="C309" s="23"/>
      <c r="D309" s="183" t="s">
        <v>136</v>
      </c>
      <c r="E309" s="23"/>
      <c r="F309" s="184" t="s">
        <v>441</v>
      </c>
      <c r="G309" s="23"/>
      <c r="H309" s="23"/>
      <c r="I309" s="185"/>
      <c r="J309" s="23"/>
      <c r="K309" s="23"/>
      <c r="L309" s="24"/>
      <c r="M309" s="186"/>
      <c r="N309" s="187"/>
      <c r="O309" s="61"/>
      <c r="P309" s="61"/>
      <c r="Q309" s="61"/>
      <c r="R309" s="61"/>
      <c r="S309" s="61"/>
      <c r="T309" s="62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T309" s="4" t="s">
        <v>136</v>
      </c>
      <c r="AU309" s="4" t="s">
        <v>84</v>
      </c>
    </row>
    <row r="310" spans="2:51" s="188" customFormat="1" ht="12.8">
      <c r="B310" s="189"/>
      <c r="D310" s="183" t="s">
        <v>138</v>
      </c>
      <c r="F310" s="191" t="s">
        <v>443</v>
      </c>
      <c r="H310" s="192">
        <v>91.649</v>
      </c>
      <c r="I310" s="193"/>
      <c r="L310" s="189"/>
      <c r="M310" s="194"/>
      <c r="N310" s="195"/>
      <c r="O310" s="195"/>
      <c r="P310" s="195"/>
      <c r="Q310" s="195"/>
      <c r="R310" s="195"/>
      <c r="S310" s="195"/>
      <c r="T310" s="196"/>
      <c r="AT310" s="190" t="s">
        <v>138</v>
      </c>
      <c r="AU310" s="190" t="s">
        <v>84</v>
      </c>
      <c r="AV310" s="188" t="s">
        <v>84</v>
      </c>
      <c r="AW310" s="188" t="s">
        <v>2</v>
      </c>
      <c r="AX310" s="188" t="s">
        <v>82</v>
      </c>
      <c r="AY310" s="190" t="s">
        <v>127</v>
      </c>
    </row>
    <row r="311" spans="1:65" s="28" customFormat="1" ht="24.15" customHeight="1">
      <c r="A311" s="23"/>
      <c r="B311" s="168"/>
      <c r="C311" s="169" t="s">
        <v>444</v>
      </c>
      <c r="D311" s="169" t="s">
        <v>130</v>
      </c>
      <c r="E311" s="170" t="s">
        <v>445</v>
      </c>
      <c r="F311" s="171" t="s">
        <v>446</v>
      </c>
      <c r="G311" s="172" t="s">
        <v>447</v>
      </c>
      <c r="H311" s="173">
        <v>1.647</v>
      </c>
      <c r="I311" s="174"/>
      <c r="J311" s="175">
        <f>ROUND(I311*H311,2)</f>
        <v>0</v>
      </c>
      <c r="K311" s="176"/>
      <c r="L311" s="24"/>
      <c r="M311" s="177"/>
      <c r="N311" s="178" t="s">
        <v>39</v>
      </c>
      <c r="O311" s="61"/>
      <c r="P311" s="179">
        <f>O311*H311</f>
        <v>0</v>
      </c>
      <c r="Q311" s="179">
        <v>0.02337</v>
      </c>
      <c r="R311" s="179">
        <f>Q311*H311</f>
        <v>0.03849039</v>
      </c>
      <c r="S311" s="179">
        <v>0</v>
      </c>
      <c r="T311" s="180">
        <f>S311*H311</f>
        <v>0</v>
      </c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R311" s="181" t="s">
        <v>176</v>
      </c>
      <c r="AT311" s="181" t="s">
        <v>130</v>
      </c>
      <c r="AU311" s="181" t="s">
        <v>84</v>
      </c>
      <c r="AY311" s="4" t="s">
        <v>127</v>
      </c>
      <c r="BE311" s="182">
        <f>IF(N311="základní",J311,0)</f>
        <v>0</v>
      </c>
      <c r="BF311" s="182">
        <f>IF(N311="snížená",J311,0)</f>
        <v>0</v>
      </c>
      <c r="BG311" s="182">
        <f>IF(N311="zákl. přenesená",J311,0)</f>
        <v>0</v>
      </c>
      <c r="BH311" s="182">
        <f>IF(N311="sníž. přenesená",J311,0)</f>
        <v>0</v>
      </c>
      <c r="BI311" s="182">
        <f>IF(N311="nulová",J311,0)</f>
        <v>0</v>
      </c>
      <c r="BJ311" s="4" t="s">
        <v>82</v>
      </c>
      <c r="BK311" s="182">
        <f>ROUND(I311*H311,2)</f>
        <v>0</v>
      </c>
      <c r="BL311" s="4" t="s">
        <v>176</v>
      </c>
      <c r="BM311" s="181" t="s">
        <v>448</v>
      </c>
    </row>
    <row r="312" spans="1:47" s="28" customFormat="1" ht="12.8">
      <c r="A312" s="23"/>
      <c r="B312" s="24"/>
      <c r="C312" s="23"/>
      <c r="D312" s="183" t="s">
        <v>136</v>
      </c>
      <c r="E312" s="23"/>
      <c r="F312" s="184" t="s">
        <v>449</v>
      </c>
      <c r="G312" s="23"/>
      <c r="H312" s="23"/>
      <c r="I312" s="185"/>
      <c r="J312" s="23"/>
      <c r="K312" s="23"/>
      <c r="L312" s="24"/>
      <c r="M312" s="186"/>
      <c r="N312" s="187"/>
      <c r="O312" s="61"/>
      <c r="P312" s="61"/>
      <c r="Q312" s="61"/>
      <c r="R312" s="61"/>
      <c r="S312" s="61"/>
      <c r="T312" s="62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T312" s="4" t="s">
        <v>136</v>
      </c>
      <c r="AU312" s="4" t="s">
        <v>84</v>
      </c>
    </row>
    <row r="313" spans="2:51" s="188" customFormat="1" ht="12.8">
      <c r="B313" s="189"/>
      <c r="D313" s="183" t="s">
        <v>138</v>
      </c>
      <c r="E313" s="190"/>
      <c r="F313" s="191" t="s">
        <v>450</v>
      </c>
      <c r="H313" s="192">
        <v>1.647</v>
      </c>
      <c r="I313" s="193"/>
      <c r="L313" s="189"/>
      <c r="M313" s="194"/>
      <c r="N313" s="195"/>
      <c r="O313" s="195"/>
      <c r="P313" s="195"/>
      <c r="Q313" s="195"/>
      <c r="R313" s="195"/>
      <c r="S313" s="195"/>
      <c r="T313" s="196"/>
      <c r="AT313" s="190" t="s">
        <v>138</v>
      </c>
      <c r="AU313" s="190" t="s">
        <v>84</v>
      </c>
      <c r="AV313" s="188" t="s">
        <v>84</v>
      </c>
      <c r="AW313" s="188" t="s">
        <v>31</v>
      </c>
      <c r="AX313" s="188" t="s">
        <v>82</v>
      </c>
      <c r="AY313" s="190" t="s">
        <v>127</v>
      </c>
    </row>
    <row r="314" spans="1:65" s="28" customFormat="1" ht="24.15" customHeight="1">
      <c r="A314" s="23"/>
      <c r="B314" s="168"/>
      <c r="C314" s="197" t="s">
        <v>451</v>
      </c>
      <c r="D314" s="197" t="s">
        <v>130</v>
      </c>
      <c r="E314" s="198" t="s">
        <v>452</v>
      </c>
      <c r="F314" s="199" t="s">
        <v>453</v>
      </c>
      <c r="G314" s="172" t="s">
        <v>144</v>
      </c>
      <c r="H314" s="173">
        <v>1.404</v>
      </c>
      <c r="I314" s="174"/>
      <c r="J314" s="175">
        <f>ROUND(I314*H314,2)</f>
        <v>0</v>
      </c>
      <c r="K314" s="176"/>
      <c r="L314" s="24"/>
      <c r="M314" s="177"/>
      <c r="N314" s="178" t="s">
        <v>39</v>
      </c>
      <c r="O314" s="61"/>
      <c r="P314" s="179">
        <f>O314*H314</f>
        <v>0</v>
      </c>
      <c r="Q314" s="179">
        <v>0</v>
      </c>
      <c r="R314" s="179">
        <f>Q314*H314</f>
        <v>0</v>
      </c>
      <c r="S314" s="179">
        <v>0</v>
      </c>
      <c r="T314" s="180">
        <f>S314*H314</f>
        <v>0</v>
      </c>
      <c r="U314" s="23"/>
      <c r="V314" s="200" t="s">
        <v>166</v>
      </c>
      <c r="W314" s="23"/>
      <c r="X314" s="23"/>
      <c r="Y314" s="23"/>
      <c r="Z314" s="23"/>
      <c r="AA314" s="23"/>
      <c r="AB314" s="23"/>
      <c r="AC314" s="23"/>
      <c r="AD314" s="23"/>
      <c r="AE314" s="23"/>
      <c r="AR314" s="181" t="s">
        <v>176</v>
      </c>
      <c r="AT314" s="181" t="s">
        <v>130</v>
      </c>
      <c r="AU314" s="181" t="s">
        <v>84</v>
      </c>
      <c r="AY314" s="4" t="s">
        <v>127</v>
      </c>
      <c r="BE314" s="182">
        <f>IF(N314="základní",J314,0)</f>
        <v>0</v>
      </c>
      <c r="BF314" s="182">
        <f>IF(N314="snížená",J314,0)</f>
        <v>0</v>
      </c>
      <c r="BG314" s="182">
        <f>IF(N314="zákl. přenesená",J314,0)</f>
        <v>0</v>
      </c>
      <c r="BH314" s="182">
        <f>IF(N314="sníž. přenesená",J314,0)</f>
        <v>0</v>
      </c>
      <c r="BI314" s="182">
        <f>IF(N314="nulová",J314,0)</f>
        <v>0</v>
      </c>
      <c r="BJ314" s="4" t="s">
        <v>82</v>
      </c>
      <c r="BK314" s="182">
        <f>ROUND(I314*H314,2)</f>
        <v>0</v>
      </c>
      <c r="BL314" s="4" t="s">
        <v>176</v>
      </c>
      <c r="BM314" s="181" t="s">
        <v>454</v>
      </c>
    </row>
    <row r="315" spans="1:47" s="28" customFormat="1" ht="12.8">
      <c r="A315" s="23"/>
      <c r="B315" s="24"/>
      <c r="C315" s="23"/>
      <c r="D315" s="183" t="s">
        <v>136</v>
      </c>
      <c r="E315" s="23"/>
      <c r="F315" s="184" t="s">
        <v>455</v>
      </c>
      <c r="G315" s="23"/>
      <c r="H315" s="23"/>
      <c r="I315" s="185"/>
      <c r="J315" s="23"/>
      <c r="K315" s="23"/>
      <c r="L315" s="24"/>
      <c r="M315" s="186"/>
      <c r="N315" s="187"/>
      <c r="O315" s="61"/>
      <c r="P315" s="61"/>
      <c r="Q315" s="61"/>
      <c r="R315" s="61"/>
      <c r="S315" s="61"/>
      <c r="T315" s="62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T315" s="4" t="s">
        <v>136</v>
      </c>
      <c r="AU315" s="4" t="s">
        <v>84</v>
      </c>
    </row>
    <row r="316" spans="2:63" s="154" customFormat="1" ht="22.8" customHeight="1">
      <c r="B316" s="155"/>
      <c r="D316" s="156" t="s">
        <v>73</v>
      </c>
      <c r="E316" s="166" t="s">
        <v>456</v>
      </c>
      <c r="F316" s="166" t="s">
        <v>457</v>
      </c>
      <c r="I316" s="158"/>
      <c r="J316" s="167">
        <f>BK316</f>
        <v>0</v>
      </c>
      <c r="L316" s="155"/>
      <c r="M316" s="160"/>
      <c r="N316" s="161"/>
      <c r="O316" s="161"/>
      <c r="P316" s="162">
        <f>SUM(P317:P336)</f>
        <v>0</v>
      </c>
      <c r="Q316" s="161"/>
      <c r="R316" s="162">
        <f>SUM(R317:R336)</f>
        <v>0.59428</v>
      </c>
      <c r="S316" s="161"/>
      <c r="T316" s="163">
        <f>SUM(T317:T336)</f>
        <v>2.6235411</v>
      </c>
      <c r="AR316" s="156" t="s">
        <v>84</v>
      </c>
      <c r="AT316" s="164" t="s">
        <v>73</v>
      </c>
      <c r="AU316" s="164" t="s">
        <v>82</v>
      </c>
      <c r="AY316" s="156" t="s">
        <v>127</v>
      </c>
      <c r="BK316" s="165">
        <f>SUM(BK317:BK336)</f>
        <v>0</v>
      </c>
    </row>
    <row r="317" spans="1:65" s="28" customFormat="1" ht="16.5" customHeight="1">
      <c r="A317" s="23"/>
      <c r="B317" s="168"/>
      <c r="C317" s="197" t="s">
        <v>458</v>
      </c>
      <c r="D317" s="197" t="s">
        <v>130</v>
      </c>
      <c r="E317" s="198" t="s">
        <v>459</v>
      </c>
      <c r="F317" s="199" t="s">
        <v>460</v>
      </c>
      <c r="G317" s="172" t="s">
        <v>185</v>
      </c>
      <c r="H317" s="173">
        <v>356.53</v>
      </c>
      <c r="I317" s="174"/>
      <c r="J317" s="175">
        <f>ROUND(I317*H317,2)</f>
        <v>0</v>
      </c>
      <c r="K317" s="176"/>
      <c r="L317" s="24"/>
      <c r="M317" s="177"/>
      <c r="N317" s="178" t="s">
        <v>39</v>
      </c>
      <c r="O317" s="61"/>
      <c r="P317" s="179">
        <f>O317*H317</f>
        <v>0</v>
      </c>
      <c r="Q317" s="179">
        <v>0</v>
      </c>
      <c r="R317" s="179">
        <f>Q317*H317</f>
        <v>0</v>
      </c>
      <c r="S317" s="179">
        <v>0.00167</v>
      </c>
      <c r="T317" s="180">
        <f>S317*H317</f>
        <v>0.5954051</v>
      </c>
      <c r="U317" s="23"/>
      <c r="V317" s="200" t="s">
        <v>461</v>
      </c>
      <c r="W317" s="23"/>
      <c r="X317" s="23"/>
      <c r="Y317" s="23"/>
      <c r="Z317" s="23"/>
      <c r="AA317" s="23"/>
      <c r="AB317" s="23"/>
      <c r="AC317" s="23"/>
      <c r="AD317" s="23"/>
      <c r="AE317" s="23"/>
      <c r="AR317" s="181" t="s">
        <v>176</v>
      </c>
      <c r="AT317" s="181" t="s">
        <v>130</v>
      </c>
      <c r="AU317" s="181" t="s">
        <v>84</v>
      </c>
      <c r="AY317" s="4" t="s">
        <v>127</v>
      </c>
      <c r="BE317" s="182">
        <f>IF(N317="základní",J317,0)</f>
        <v>0</v>
      </c>
      <c r="BF317" s="182">
        <f>IF(N317="snížená",J317,0)</f>
        <v>0</v>
      </c>
      <c r="BG317" s="182">
        <f>IF(N317="zákl. přenesená",J317,0)</f>
        <v>0</v>
      </c>
      <c r="BH317" s="182">
        <f>IF(N317="sníž. přenesená",J317,0)</f>
        <v>0</v>
      </c>
      <c r="BI317" s="182">
        <f>IF(N317="nulová",J317,0)</f>
        <v>0</v>
      </c>
      <c r="BJ317" s="4" t="s">
        <v>82</v>
      </c>
      <c r="BK317" s="182">
        <f>ROUND(I317*H317,2)</f>
        <v>0</v>
      </c>
      <c r="BL317" s="4" t="s">
        <v>176</v>
      </c>
      <c r="BM317" s="181" t="s">
        <v>462</v>
      </c>
    </row>
    <row r="318" spans="1:47" s="28" customFormat="1" ht="12.8">
      <c r="A318" s="23"/>
      <c r="B318" s="24"/>
      <c r="C318" s="23"/>
      <c r="D318" s="183" t="s">
        <v>136</v>
      </c>
      <c r="E318" s="23"/>
      <c r="F318" s="184" t="s">
        <v>463</v>
      </c>
      <c r="G318" s="23"/>
      <c r="H318" s="23"/>
      <c r="I318" s="185"/>
      <c r="J318" s="23"/>
      <c r="K318" s="23"/>
      <c r="L318" s="24"/>
      <c r="M318" s="186"/>
      <c r="N318" s="187"/>
      <c r="O318" s="61"/>
      <c r="P318" s="61"/>
      <c r="Q318" s="61"/>
      <c r="R318" s="61"/>
      <c r="S318" s="61"/>
      <c r="T318" s="62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T318" s="4" t="s">
        <v>136</v>
      </c>
      <c r="AU318" s="4" t="s">
        <v>84</v>
      </c>
    </row>
    <row r="319" spans="2:51" s="188" customFormat="1" ht="12.8">
      <c r="B319" s="189"/>
      <c r="D319" s="183" t="s">
        <v>138</v>
      </c>
      <c r="E319" s="190"/>
      <c r="F319" s="191" t="s">
        <v>188</v>
      </c>
      <c r="H319" s="192">
        <v>356.53</v>
      </c>
      <c r="I319" s="193"/>
      <c r="L319" s="189"/>
      <c r="M319" s="194"/>
      <c r="N319" s="195"/>
      <c r="O319" s="195"/>
      <c r="P319" s="195"/>
      <c r="Q319" s="195"/>
      <c r="R319" s="195"/>
      <c r="S319" s="195"/>
      <c r="T319" s="196"/>
      <c r="AT319" s="190" t="s">
        <v>138</v>
      </c>
      <c r="AU319" s="190" t="s">
        <v>84</v>
      </c>
      <c r="AV319" s="188" t="s">
        <v>84</v>
      </c>
      <c r="AW319" s="188" t="s">
        <v>31</v>
      </c>
      <c r="AX319" s="188" t="s">
        <v>82</v>
      </c>
      <c r="AY319" s="190" t="s">
        <v>127</v>
      </c>
    </row>
    <row r="320" spans="1:65" s="28" customFormat="1" ht="24.15" customHeight="1">
      <c r="A320" s="23"/>
      <c r="B320" s="168"/>
      <c r="C320" s="169" t="s">
        <v>464</v>
      </c>
      <c r="D320" s="169" t="s">
        <v>130</v>
      </c>
      <c r="E320" s="170" t="s">
        <v>465</v>
      </c>
      <c r="F320" s="171" t="s">
        <v>466</v>
      </c>
      <c r="G320" s="172" t="s">
        <v>185</v>
      </c>
      <c r="H320" s="173">
        <v>167.2</v>
      </c>
      <c r="I320" s="174"/>
      <c r="J320" s="175">
        <f>ROUND(I320*H320,2)</f>
        <v>0</v>
      </c>
      <c r="K320" s="176"/>
      <c r="L320" s="24"/>
      <c r="M320" s="177"/>
      <c r="N320" s="178" t="s">
        <v>39</v>
      </c>
      <c r="O320" s="61"/>
      <c r="P320" s="179">
        <f>O320*H320</f>
        <v>0</v>
      </c>
      <c r="Q320" s="179">
        <v>0</v>
      </c>
      <c r="R320" s="179">
        <f>Q320*H320</f>
        <v>0</v>
      </c>
      <c r="S320" s="179">
        <v>0.01213</v>
      </c>
      <c r="T320" s="180">
        <f>S320*H320</f>
        <v>2.028136</v>
      </c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R320" s="181" t="s">
        <v>176</v>
      </c>
      <c r="AT320" s="181" t="s">
        <v>130</v>
      </c>
      <c r="AU320" s="181" t="s">
        <v>84</v>
      </c>
      <c r="AY320" s="4" t="s">
        <v>127</v>
      </c>
      <c r="BE320" s="182">
        <f>IF(N320="základní",J320,0)</f>
        <v>0</v>
      </c>
      <c r="BF320" s="182">
        <f>IF(N320="snížená",J320,0)</f>
        <v>0</v>
      </c>
      <c r="BG320" s="182">
        <f>IF(N320="zákl. přenesená",J320,0)</f>
        <v>0</v>
      </c>
      <c r="BH320" s="182">
        <f>IF(N320="sníž. přenesená",J320,0)</f>
        <v>0</v>
      </c>
      <c r="BI320" s="182">
        <f>IF(N320="nulová",J320,0)</f>
        <v>0</v>
      </c>
      <c r="BJ320" s="4" t="s">
        <v>82</v>
      </c>
      <c r="BK320" s="182">
        <f>ROUND(I320*H320,2)</f>
        <v>0</v>
      </c>
      <c r="BL320" s="4" t="s">
        <v>176</v>
      </c>
      <c r="BM320" s="181" t="s">
        <v>467</v>
      </c>
    </row>
    <row r="321" spans="1:47" s="28" customFormat="1" ht="12.8">
      <c r="A321" s="23"/>
      <c r="B321" s="24"/>
      <c r="C321" s="23"/>
      <c r="D321" s="183" t="s">
        <v>136</v>
      </c>
      <c r="E321" s="23"/>
      <c r="F321" s="184" t="s">
        <v>468</v>
      </c>
      <c r="G321" s="23"/>
      <c r="H321" s="23"/>
      <c r="I321" s="185"/>
      <c r="J321" s="23"/>
      <c r="K321" s="23"/>
      <c r="L321" s="24"/>
      <c r="M321" s="186"/>
      <c r="N321" s="187"/>
      <c r="O321" s="61"/>
      <c r="P321" s="61"/>
      <c r="Q321" s="61"/>
      <c r="R321" s="61"/>
      <c r="S321" s="61"/>
      <c r="T321" s="62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T321" s="4" t="s">
        <v>136</v>
      </c>
      <c r="AU321" s="4" t="s">
        <v>84</v>
      </c>
    </row>
    <row r="322" spans="2:51" s="188" customFormat="1" ht="12.8">
      <c r="B322" s="189"/>
      <c r="D322" s="183" t="s">
        <v>138</v>
      </c>
      <c r="E322" s="190"/>
      <c r="F322" s="191" t="s">
        <v>469</v>
      </c>
      <c r="H322" s="192">
        <v>167.2</v>
      </c>
      <c r="I322" s="193"/>
      <c r="L322" s="189"/>
      <c r="M322" s="194"/>
      <c r="N322" s="195"/>
      <c r="O322" s="195"/>
      <c r="P322" s="195"/>
      <c r="Q322" s="195"/>
      <c r="R322" s="195"/>
      <c r="S322" s="195"/>
      <c r="T322" s="196"/>
      <c r="AT322" s="190" t="s">
        <v>138</v>
      </c>
      <c r="AU322" s="190" t="s">
        <v>84</v>
      </c>
      <c r="AV322" s="188" t="s">
        <v>84</v>
      </c>
      <c r="AW322" s="188" t="s">
        <v>31</v>
      </c>
      <c r="AX322" s="188" t="s">
        <v>82</v>
      </c>
      <c r="AY322" s="190" t="s">
        <v>127</v>
      </c>
    </row>
    <row r="323" spans="1:65" s="28" customFormat="1" ht="33" customHeight="1">
      <c r="A323" s="23"/>
      <c r="B323" s="168"/>
      <c r="C323" s="169" t="s">
        <v>470</v>
      </c>
      <c r="D323" s="169" t="s">
        <v>130</v>
      </c>
      <c r="E323" s="170" t="s">
        <v>471</v>
      </c>
      <c r="F323" s="171" t="s">
        <v>472</v>
      </c>
      <c r="G323" s="172" t="s">
        <v>185</v>
      </c>
      <c r="H323" s="173">
        <v>66</v>
      </c>
      <c r="I323" s="174"/>
      <c r="J323" s="175">
        <f>ROUND(I323*H323,2)</f>
        <v>0</v>
      </c>
      <c r="K323" s="176"/>
      <c r="L323" s="24"/>
      <c r="M323" s="177"/>
      <c r="N323" s="178" t="s">
        <v>39</v>
      </c>
      <c r="O323" s="61"/>
      <c r="P323" s="179">
        <f>O323*H323</f>
        <v>0</v>
      </c>
      <c r="Q323" s="179">
        <v>0.00082</v>
      </c>
      <c r="R323" s="179">
        <f>Q323*H323</f>
        <v>0.05412</v>
      </c>
      <c r="S323" s="179">
        <v>0</v>
      </c>
      <c r="T323" s="180">
        <f>S323*H323</f>
        <v>0</v>
      </c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R323" s="181" t="s">
        <v>176</v>
      </c>
      <c r="AT323" s="181" t="s">
        <v>130</v>
      </c>
      <c r="AU323" s="181" t="s">
        <v>84</v>
      </c>
      <c r="AY323" s="4" t="s">
        <v>127</v>
      </c>
      <c r="BE323" s="182">
        <f>IF(N323="základní",J323,0)</f>
        <v>0</v>
      </c>
      <c r="BF323" s="182">
        <f>IF(N323="snížená",J323,0)</f>
        <v>0</v>
      </c>
      <c r="BG323" s="182">
        <f>IF(N323="zákl. přenesená",J323,0)</f>
        <v>0</v>
      </c>
      <c r="BH323" s="182">
        <f>IF(N323="sníž. přenesená",J323,0)</f>
        <v>0</v>
      </c>
      <c r="BI323" s="182">
        <f>IF(N323="nulová",J323,0)</f>
        <v>0</v>
      </c>
      <c r="BJ323" s="4" t="s">
        <v>82</v>
      </c>
      <c r="BK323" s="182">
        <f>ROUND(I323*H323,2)</f>
        <v>0</v>
      </c>
      <c r="BL323" s="4" t="s">
        <v>176</v>
      </c>
      <c r="BM323" s="181" t="s">
        <v>473</v>
      </c>
    </row>
    <row r="324" spans="1:47" s="28" customFormat="1" ht="12.8">
      <c r="A324" s="23"/>
      <c r="B324" s="24"/>
      <c r="C324" s="23"/>
      <c r="D324" s="183" t="s">
        <v>136</v>
      </c>
      <c r="E324" s="23"/>
      <c r="F324" s="184" t="s">
        <v>474</v>
      </c>
      <c r="G324" s="23"/>
      <c r="H324" s="23"/>
      <c r="I324" s="185"/>
      <c r="J324" s="23"/>
      <c r="K324" s="23"/>
      <c r="L324" s="24"/>
      <c r="M324" s="186"/>
      <c r="N324" s="187"/>
      <c r="O324" s="61"/>
      <c r="P324" s="61"/>
      <c r="Q324" s="61"/>
      <c r="R324" s="61"/>
      <c r="S324" s="61"/>
      <c r="T324" s="62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T324" s="4" t="s">
        <v>136</v>
      </c>
      <c r="AU324" s="4" t="s">
        <v>84</v>
      </c>
    </row>
    <row r="325" spans="2:51" s="188" customFormat="1" ht="12.8">
      <c r="B325" s="189"/>
      <c r="D325" s="183" t="s">
        <v>138</v>
      </c>
      <c r="E325" s="190"/>
      <c r="F325" s="191" t="s">
        <v>475</v>
      </c>
      <c r="H325" s="192">
        <v>66</v>
      </c>
      <c r="I325" s="193"/>
      <c r="L325" s="189"/>
      <c r="M325" s="194"/>
      <c r="N325" s="195"/>
      <c r="O325" s="195"/>
      <c r="P325" s="195"/>
      <c r="Q325" s="195"/>
      <c r="R325" s="195"/>
      <c r="S325" s="195"/>
      <c r="T325" s="196"/>
      <c r="AT325" s="190" t="s">
        <v>138</v>
      </c>
      <c r="AU325" s="190" t="s">
        <v>84</v>
      </c>
      <c r="AV325" s="188" t="s">
        <v>84</v>
      </c>
      <c r="AW325" s="188" t="s">
        <v>31</v>
      </c>
      <c r="AX325" s="188" t="s">
        <v>82</v>
      </c>
      <c r="AY325" s="190" t="s">
        <v>127</v>
      </c>
    </row>
    <row r="326" spans="1:65" s="28" customFormat="1" ht="33" customHeight="1">
      <c r="A326" s="23"/>
      <c r="B326" s="168"/>
      <c r="C326" s="169" t="s">
        <v>476</v>
      </c>
      <c r="D326" s="169" t="s">
        <v>130</v>
      </c>
      <c r="E326" s="170" t="s">
        <v>477</v>
      </c>
      <c r="F326" s="171" t="s">
        <v>478</v>
      </c>
      <c r="G326" s="172" t="s">
        <v>185</v>
      </c>
      <c r="H326" s="173">
        <v>301</v>
      </c>
      <c r="I326" s="174"/>
      <c r="J326" s="175">
        <f>ROUND(I326*H326,2)</f>
        <v>0</v>
      </c>
      <c r="K326" s="176"/>
      <c r="L326" s="24"/>
      <c r="M326" s="177"/>
      <c r="N326" s="178" t="s">
        <v>39</v>
      </c>
      <c r="O326" s="61"/>
      <c r="P326" s="179">
        <f>O326*H326</f>
        <v>0</v>
      </c>
      <c r="Q326" s="179">
        <v>0.00106</v>
      </c>
      <c r="R326" s="179">
        <f>Q326*H326</f>
        <v>0.31906</v>
      </c>
      <c r="S326" s="179">
        <v>0</v>
      </c>
      <c r="T326" s="180">
        <f>S326*H326</f>
        <v>0</v>
      </c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R326" s="181" t="s">
        <v>176</v>
      </c>
      <c r="AT326" s="181" t="s">
        <v>130</v>
      </c>
      <c r="AU326" s="181" t="s">
        <v>84</v>
      </c>
      <c r="AY326" s="4" t="s">
        <v>127</v>
      </c>
      <c r="BE326" s="182">
        <f>IF(N326="základní",J326,0)</f>
        <v>0</v>
      </c>
      <c r="BF326" s="182">
        <f>IF(N326="snížená",J326,0)</f>
        <v>0</v>
      </c>
      <c r="BG326" s="182">
        <f>IF(N326="zákl. přenesená",J326,0)</f>
        <v>0</v>
      </c>
      <c r="BH326" s="182">
        <f>IF(N326="sníž. přenesená",J326,0)</f>
        <v>0</v>
      </c>
      <c r="BI326" s="182">
        <f>IF(N326="nulová",J326,0)</f>
        <v>0</v>
      </c>
      <c r="BJ326" s="4" t="s">
        <v>82</v>
      </c>
      <c r="BK326" s="182">
        <f>ROUND(I326*H326,2)</f>
        <v>0</v>
      </c>
      <c r="BL326" s="4" t="s">
        <v>176</v>
      </c>
      <c r="BM326" s="181" t="s">
        <v>479</v>
      </c>
    </row>
    <row r="327" spans="1:47" s="28" customFormat="1" ht="12.8">
      <c r="A327" s="23"/>
      <c r="B327" s="24"/>
      <c r="C327" s="23"/>
      <c r="D327" s="183" t="s">
        <v>136</v>
      </c>
      <c r="E327" s="23"/>
      <c r="F327" s="184" t="s">
        <v>480</v>
      </c>
      <c r="G327" s="23"/>
      <c r="H327" s="23"/>
      <c r="I327" s="185"/>
      <c r="J327" s="23"/>
      <c r="K327" s="23"/>
      <c r="L327" s="24"/>
      <c r="M327" s="186"/>
      <c r="N327" s="187"/>
      <c r="O327" s="61"/>
      <c r="P327" s="61"/>
      <c r="Q327" s="61"/>
      <c r="R327" s="61"/>
      <c r="S327" s="61"/>
      <c r="T327" s="62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T327" s="4" t="s">
        <v>136</v>
      </c>
      <c r="AU327" s="4" t="s">
        <v>84</v>
      </c>
    </row>
    <row r="328" spans="2:51" s="188" customFormat="1" ht="12.8">
      <c r="B328" s="189"/>
      <c r="D328" s="183" t="s">
        <v>138</v>
      </c>
      <c r="E328" s="190"/>
      <c r="F328" s="191" t="s">
        <v>481</v>
      </c>
      <c r="H328" s="192">
        <v>301</v>
      </c>
      <c r="I328" s="193"/>
      <c r="L328" s="189"/>
      <c r="M328" s="194"/>
      <c r="N328" s="195"/>
      <c r="O328" s="195"/>
      <c r="P328" s="195"/>
      <c r="Q328" s="195"/>
      <c r="R328" s="195"/>
      <c r="S328" s="195"/>
      <c r="T328" s="196"/>
      <c r="AT328" s="190" t="s">
        <v>138</v>
      </c>
      <c r="AU328" s="190" t="s">
        <v>84</v>
      </c>
      <c r="AV328" s="188" t="s">
        <v>84</v>
      </c>
      <c r="AW328" s="188" t="s">
        <v>31</v>
      </c>
      <c r="AX328" s="188" t="s">
        <v>82</v>
      </c>
      <c r="AY328" s="190" t="s">
        <v>127</v>
      </c>
    </row>
    <row r="329" spans="1:65" s="28" customFormat="1" ht="24.15" customHeight="1">
      <c r="A329" s="23"/>
      <c r="B329" s="168"/>
      <c r="C329" s="169" t="s">
        <v>482</v>
      </c>
      <c r="D329" s="169" t="s">
        <v>130</v>
      </c>
      <c r="E329" s="170" t="s">
        <v>483</v>
      </c>
      <c r="F329" s="171" t="s">
        <v>484</v>
      </c>
      <c r="G329" s="172" t="s">
        <v>185</v>
      </c>
      <c r="H329" s="173">
        <v>66</v>
      </c>
      <c r="I329" s="174"/>
      <c r="J329" s="175">
        <f>ROUND(I329*H329,2)</f>
        <v>0</v>
      </c>
      <c r="K329" s="176"/>
      <c r="L329" s="24"/>
      <c r="M329" s="177"/>
      <c r="N329" s="178" t="s">
        <v>39</v>
      </c>
      <c r="O329" s="61"/>
      <c r="P329" s="179">
        <f>O329*H329</f>
        <v>0</v>
      </c>
      <c r="Q329" s="179">
        <v>0.00218</v>
      </c>
      <c r="R329" s="179">
        <f>Q329*H329</f>
        <v>0.14388</v>
      </c>
      <c r="S329" s="179">
        <v>0</v>
      </c>
      <c r="T329" s="180">
        <f>S329*H329</f>
        <v>0</v>
      </c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R329" s="181" t="s">
        <v>176</v>
      </c>
      <c r="AT329" s="181" t="s">
        <v>130</v>
      </c>
      <c r="AU329" s="181" t="s">
        <v>84</v>
      </c>
      <c r="AY329" s="4" t="s">
        <v>127</v>
      </c>
      <c r="BE329" s="182">
        <f>IF(N329="základní",J329,0)</f>
        <v>0</v>
      </c>
      <c r="BF329" s="182">
        <f>IF(N329="snížená",J329,0)</f>
        <v>0</v>
      </c>
      <c r="BG329" s="182">
        <f>IF(N329="zákl. přenesená",J329,0)</f>
        <v>0</v>
      </c>
      <c r="BH329" s="182">
        <f>IF(N329="sníž. přenesená",J329,0)</f>
        <v>0</v>
      </c>
      <c r="BI329" s="182">
        <f>IF(N329="nulová",J329,0)</f>
        <v>0</v>
      </c>
      <c r="BJ329" s="4" t="s">
        <v>82</v>
      </c>
      <c r="BK329" s="182">
        <f>ROUND(I329*H329,2)</f>
        <v>0</v>
      </c>
      <c r="BL329" s="4" t="s">
        <v>176</v>
      </c>
      <c r="BM329" s="181" t="s">
        <v>485</v>
      </c>
    </row>
    <row r="330" spans="1:47" s="28" customFormat="1" ht="12.8">
      <c r="A330" s="23"/>
      <c r="B330" s="24"/>
      <c r="C330" s="23"/>
      <c r="D330" s="183" t="s">
        <v>136</v>
      </c>
      <c r="E330" s="23"/>
      <c r="F330" s="184" t="s">
        <v>486</v>
      </c>
      <c r="G330" s="23"/>
      <c r="H330" s="23"/>
      <c r="I330" s="185"/>
      <c r="J330" s="23"/>
      <c r="K330" s="23"/>
      <c r="L330" s="24"/>
      <c r="M330" s="186"/>
      <c r="N330" s="187"/>
      <c r="O330" s="61"/>
      <c r="P330" s="61"/>
      <c r="Q330" s="61"/>
      <c r="R330" s="61"/>
      <c r="S330" s="61"/>
      <c r="T330" s="62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T330" s="4" t="s">
        <v>136</v>
      </c>
      <c r="AU330" s="4" t="s">
        <v>84</v>
      </c>
    </row>
    <row r="331" spans="2:51" s="188" customFormat="1" ht="12.8">
      <c r="B331" s="189"/>
      <c r="D331" s="183" t="s">
        <v>138</v>
      </c>
      <c r="E331" s="190"/>
      <c r="F331" s="191" t="s">
        <v>487</v>
      </c>
      <c r="H331" s="192">
        <v>66</v>
      </c>
      <c r="I331" s="193"/>
      <c r="L331" s="189"/>
      <c r="M331" s="194"/>
      <c r="N331" s="195"/>
      <c r="O331" s="195"/>
      <c r="P331" s="195"/>
      <c r="Q331" s="195"/>
      <c r="R331" s="195"/>
      <c r="S331" s="195"/>
      <c r="T331" s="196"/>
      <c r="AT331" s="190" t="s">
        <v>138</v>
      </c>
      <c r="AU331" s="190" t="s">
        <v>84</v>
      </c>
      <c r="AV331" s="188" t="s">
        <v>84</v>
      </c>
      <c r="AW331" s="188" t="s">
        <v>31</v>
      </c>
      <c r="AX331" s="188" t="s">
        <v>82</v>
      </c>
      <c r="AY331" s="190" t="s">
        <v>127</v>
      </c>
    </row>
    <row r="332" spans="1:65" s="28" customFormat="1" ht="33" customHeight="1">
      <c r="A332" s="23"/>
      <c r="B332" s="168"/>
      <c r="C332" s="169" t="s">
        <v>488</v>
      </c>
      <c r="D332" s="169" t="s">
        <v>130</v>
      </c>
      <c r="E332" s="170" t="s">
        <v>489</v>
      </c>
      <c r="F332" s="171" t="s">
        <v>490</v>
      </c>
      <c r="G332" s="172" t="s">
        <v>185</v>
      </c>
      <c r="H332" s="173">
        <v>66</v>
      </c>
      <c r="I332" s="174"/>
      <c r="J332" s="175">
        <f>ROUND(I332*H332,2)</f>
        <v>0</v>
      </c>
      <c r="K332" s="176"/>
      <c r="L332" s="24"/>
      <c r="M332" s="177"/>
      <c r="N332" s="178" t="s">
        <v>39</v>
      </c>
      <c r="O332" s="61"/>
      <c r="P332" s="179">
        <f>O332*H332</f>
        <v>0</v>
      </c>
      <c r="Q332" s="179">
        <v>0.00117</v>
      </c>
      <c r="R332" s="179">
        <f>Q332*H332</f>
        <v>0.07722</v>
      </c>
      <c r="S332" s="179">
        <v>0</v>
      </c>
      <c r="T332" s="180">
        <f>S332*H332</f>
        <v>0</v>
      </c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R332" s="181" t="s">
        <v>176</v>
      </c>
      <c r="AT332" s="181" t="s">
        <v>130</v>
      </c>
      <c r="AU332" s="181" t="s">
        <v>84</v>
      </c>
      <c r="AY332" s="4" t="s">
        <v>127</v>
      </c>
      <c r="BE332" s="182">
        <f>IF(N332="základní",J332,0)</f>
        <v>0</v>
      </c>
      <c r="BF332" s="182">
        <f>IF(N332="snížená",J332,0)</f>
        <v>0</v>
      </c>
      <c r="BG332" s="182">
        <f>IF(N332="zákl. přenesená",J332,0)</f>
        <v>0</v>
      </c>
      <c r="BH332" s="182">
        <f>IF(N332="sníž. přenesená",J332,0)</f>
        <v>0</v>
      </c>
      <c r="BI332" s="182">
        <f>IF(N332="nulová",J332,0)</f>
        <v>0</v>
      </c>
      <c r="BJ332" s="4" t="s">
        <v>82</v>
      </c>
      <c r="BK332" s="182">
        <f>ROUND(I332*H332,2)</f>
        <v>0</v>
      </c>
      <c r="BL332" s="4" t="s">
        <v>176</v>
      </c>
      <c r="BM332" s="181" t="s">
        <v>491</v>
      </c>
    </row>
    <row r="333" spans="1:47" s="28" customFormat="1" ht="12.8">
      <c r="A333" s="23"/>
      <c r="B333" s="24"/>
      <c r="C333" s="23"/>
      <c r="D333" s="183" t="s">
        <v>136</v>
      </c>
      <c r="E333" s="23"/>
      <c r="F333" s="184" t="s">
        <v>492</v>
      </c>
      <c r="G333" s="23"/>
      <c r="H333" s="23"/>
      <c r="I333" s="185"/>
      <c r="J333" s="23"/>
      <c r="K333" s="23"/>
      <c r="L333" s="24"/>
      <c r="M333" s="186"/>
      <c r="N333" s="187"/>
      <c r="O333" s="61"/>
      <c r="P333" s="61"/>
      <c r="Q333" s="61"/>
      <c r="R333" s="61"/>
      <c r="S333" s="61"/>
      <c r="T333" s="62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T333" s="4" t="s">
        <v>136</v>
      </c>
      <c r="AU333" s="4" t="s">
        <v>84</v>
      </c>
    </row>
    <row r="334" spans="2:51" s="188" customFormat="1" ht="12.8">
      <c r="B334" s="189"/>
      <c r="D334" s="183" t="s">
        <v>138</v>
      </c>
      <c r="E334" s="190"/>
      <c r="F334" s="191" t="s">
        <v>493</v>
      </c>
      <c r="H334" s="192">
        <v>66</v>
      </c>
      <c r="I334" s="193"/>
      <c r="L334" s="189"/>
      <c r="M334" s="194"/>
      <c r="N334" s="195"/>
      <c r="O334" s="195"/>
      <c r="P334" s="195"/>
      <c r="Q334" s="195"/>
      <c r="R334" s="195"/>
      <c r="S334" s="195"/>
      <c r="T334" s="196"/>
      <c r="AT334" s="190" t="s">
        <v>138</v>
      </c>
      <c r="AU334" s="190" t="s">
        <v>84</v>
      </c>
      <c r="AV334" s="188" t="s">
        <v>84</v>
      </c>
      <c r="AW334" s="188" t="s">
        <v>31</v>
      </c>
      <c r="AX334" s="188" t="s">
        <v>82</v>
      </c>
      <c r="AY334" s="190" t="s">
        <v>127</v>
      </c>
    </row>
    <row r="335" spans="1:65" s="28" customFormat="1" ht="24.15" customHeight="1">
      <c r="A335" s="23"/>
      <c r="B335" s="168"/>
      <c r="C335" s="197" t="s">
        <v>494</v>
      </c>
      <c r="D335" s="197" t="s">
        <v>130</v>
      </c>
      <c r="E335" s="198" t="s">
        <v>495</v>
      </c>
      <c r="F335" s="199" t="s">
        <v>496</v>
      </c>
      <c r="G335" s="172" t="s">
        <v>144</v>
      </c>
      <c r="H335" s="173">
        <v>0.594</v>
      </c>
      <c r="I335" s="174"/>
      <c r="J335" s="175">
        <f>ROUND(I335*H335,2)</f>
        <v>0</v>
      </c>
      <c r="K335" s="176"/>
      <c r="L335" s="24"/>
      <c r="M335" s="177"/>
      <c r="N335" s="178" t="s">
        <v>39</v>
      </c>
      <c r="O335" s="61"/>
      <c r="P335" s="179">
        <f>O335*H335</f>
        <v>0</v>
      </c>
      <c r="Q335" s="179">
        <v>0</v>
      </c>
      <c r="R335" s="179">
        <f>Q335*H335</f>
        <v>0</v>
      </c>
      <c r="S335" s="179">
        <v>0</v>
      </c>
      <c r="T335" s="180">
        <f>S335*H335</f>
        <v>0</v>
      </c>
      <c r="U335" s="23"/>
      <c r="V335" s="200" t="s">
        <v>166</v>
      </c>
      <c r="W335" s="23"/>
      <c r="X335" s="23"/>
      <c r="Y335" s="23"/>
      <c r="Z335" s="23"/>
      <c r="AA335" s="23"/>
      <c r="AB335" s="23"/>
      <c r="AC335" s="23"/>
      <c r="AD335" s="23"/>
      <c r="AE335" s="23"/>
      <c r="AR335" s="181" t="s">
        <v>176</v>
      </c>
      <c r="AT335" s="181" t="s">
        <v>130</v>
      </c>
      <c r="AU335" s="181" t="s">
        <v>84</v>
      </c>
      <c r="AY335" s="4" t="s">
        <v>127</v>
      </c>
      <c r="BE335" s="182">
        <f>IF(N335="základní",J335,0)</f>
        <v>0</v>
      </c>
      <c r="BF335" s="182">
        <f>IF(N335="snížená",J335,0)</f>
        <v>0</v>
      </c>
      <c r="BG335" s="182">
        <f>IF(N335="zákl. přenesená",J335,0)</f>
        <v>0</v>
      </c>
      <c r="BH335" s="182">
        <f>IF(N335="sníž. přenesená",J335,0)</f>
        <v>0</v>
      </c>
      <c r="BI335" s="182">
        <f>IF(N335="nulová",J335,0)</f>
        <v>0</v>
      </c>
      <c r="BJ335" s="4" t="s">
        <v>82</v>
      </c>
      <c r="BK335" s="182">
        <f>ROUND(I335*H335,2)</f>
        <v>0</v>
      </c>
      <c r="BL335" s="4" t="s">
        <v>176</v>
      </c>
      <c r="BM335" s="181" t="s">
        <v>497</v>
      </c>
    </row>
    <row r="336" spans="1:47" s="28" customFormat="1" ht="12.8">
      <c r="A336" s="23"/>
      <c r="B336" s="24"/>
      <c r="C336" s="23"/>
      <c r="D336" s="183" t="s">
        <v>136</v>
      </c>
      <c r="E336" s="23"/>
      <c r="F336" s="184" t="s">
        <v>498</v>
      </c>
      <c r="G336" s="23"/>
      <c r="H336" s="23"/>
      <c r="I336" s="185"/>
      <c r="J336" s="23"/>
      <c r="K336" s="23"/>
      <c r="L336" s="24"/>
      <c r="M336" s="224"/>
      <c r="N336" s="225"/>
      <c r="O336" s="226"/>
      <c r="P336" s="226"/>
      <c r="Q336" s="226"/>
      <c r="R336" s="226"/>
      <c r="S336" s="226"/>
      <c r="T336" s="227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T336" s="4" t="s">
        <v>136</v>
      </c>
      <c r="AU336" s="4" t="s">
        <v>84</v>
      </c>
    </row>
    <row r="337" spans="1:31" s="28" customFormat="1" ht="6.95" customHeight="1">
      <c r="A337" s="23"/>
      <c r="B337" s="45"/>
      <c r="C337" s="46"/>
      <c r="D337" s="46"/>
      <c r="E337" s="46"/>
      <c r="F337" s="46"/>
      <c r="G337" s="46"/>
      <c r="H337" s="46"/>
      <c r="I337" s="46"/>
      <c r="J337" s="46"/>
      <c r="K337" s="46"/>
      <c r="L337" s="24"/>
      <c r="M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</row>
  </sheetData>
  <autoFilter ref="C128:K336"/>
  <mergeCells count="9">
    <mergeCell ref="L2:V2"/>
    <mergeCell ref="E7:H7"/>
    <mergeCell ref="E9:H9"/>
    <mergeCell ref="E18:H18"/>
    <mergeCell ref="E27:H27"/>
    <mergeCell ref="E85:H85"/>
    <mergeCell ref="E87:H87"/>
    <mergeCell ref="E119:H119"/>
    <mergeCell ref="E121:H121"/>
  </mergeCells>
  <printOptions/>
  <pageMargins left="0.39375" right="0.39375" top="0.39375" bottom="0.39375" header="0.511811023622047" footer="0"/>
  <pageSetup fitToHeight="100" fitToWidth="1" horizontalDpi="300" verticalDpi="300" orientation="portrait" paperSize="9" copies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>
    <pageSetUpPr fitToPage="1"/>
  </sheetPr>
  <dimension ref="A2:BM280"/>
  <sheetViews>
    <sheetView showGridLines="0" workbookViewId="0" topLeftCell="A1">
      <selection activeCell="Z220" sqref="Z220"/>
    </sheetView>
  </sheetViews>
  <sheetFormatPr defaultColWidth="8.5742187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ht="36.95" customHeight="1">
      <c r="L2" s="3" t="s">
        <v>4</v>
      </c>
      <c r="M2" s="3"/>
      <c r="N2" s="3"/>
      <c r="O2" s="3"/>
      <c r="P2" s="3"/>
      <c r="Q2" s="3"/>
      <c r="R2" s="3"/>
      <c r="S2" s="3"/>
      <c r="T2" s="3"/>
      <c r="U2" s="3"/>
      <c r="V2" s="3"/>
      <c r="AT2" s="4" t="s">
        <v>87</v>
      </c>
    </row>
    <row r="3" spans="2:46" ht="6.9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7"/>
      <c r="AT3" s="4" t="s">
        <v>84</v>
      </c>
    </row>
    <row r="4" spans="2:46" ht="24.95" customHeight="1">
      <c r="B4" s="7"/>
      <c r="D4" s="8" t="s">
        <v>91</v>
      </c>
      <c r="L4" s="7"/>
      <c r="M4" s="105" t="s">
        <v>9</v>
      </c>
      <c r="AT4" s="4" t="s">
        <v>2</v>
      </c>
    </row>
    <row r="5" spans="2:12" ht="6.95" customHeight="1">
      <c r="B5" s="7"/>
      <c r="L5" s="7"/>
    </row>
    <row r="6" spans="2:12" ht="12" customHeight="1">
      <c r="B6" s="7"/>
      <c r="D6" s="16" t="s">
        <v>15</v>
      </c>
      <c r="L6" s="7"/>
    </row>
    <row r="7" spans="2:12" ht="26.25" customHeight="1">
      <c r="B7" s="7"/>
      <c r="E7" s="106" t="str">
        <f>'Rekapitulace stavby'!K6</f>
        <v>Oprava střechy sportovního objektu a hotelu Brankovická 1289, Kolín 28002</v>
      </c>
      <c r="F7" s="106"/>
      <c r="G7" s="106"/>
      <c r="H7" s="106"/>
      <c r="L7" s="7"/>
    </row>
    <row r="8" spans="1:31" s="28" customFormat="1" ht="12" customHeight="1">
      <c r="A8" s="23"/>
      <c r="B8" s="24"/>
      <c r="C8" s="23"/>
      <c r="D8" s="16" t="s">
        <v>92</v>
      </c>
      <c r="E8" s="23"/>
      <c r="F8" s="23"/>
      <c r="G8" s="23"/>
      <c r="H8" s="23"/>
      <c r="I8" s="23"/>
      <c r="J8" s="23"/>
      <c r="K8" s="23"/>
      <c r="L8" s="40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1:31" s="28" customFormat="1" ht="16.5" customHeight="1">
      <c r="A9" s="23"/>
      <c r="B9" s="24"/>
      <c r="C9" s="23"/>
      <c r="D9" s="23"/>
      <c r="E9" s="107" t="s">
        <v>499</v>
      </c>
      <c r="F9" s="107"/>
      <c r="G9" s="107"/>
      <c r="H9" s="107"/>
      <c r="I9" s="23"/>
      <c r="J9" s="23"/>
      <c r="K9" s="23"/>
      <c r="L9" s="40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s="28" customFormat="1" ht="12.8">
      <c r="A10" s="23"/>
      <c r="B10" s="24"/>
      <c r="C10" s="23"/>
      <c r="D10" s="23"/>
      <c r="E10" s="23"/>
      <c r="F10" s="23"/>
      <c r="G10" s="23"/>
      <c r="H10" s="23"/>
      <c r="I10" s="23"/>
      <c r="J10" s="23"/>
      <c r="K10" s="23"/>
      <c r="L10" s="40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 s="28" customFormat="1" ht="12" customHeight="1">
      <c r="A11" s="23"/>
      <c r="B11" s="24"/>
      <c r="C11" s="23"/>
      <c r="D11" s="16" t="s">
        <v>17</v>
      </c>
      <c r="E11" s="23"/>
      <c r="F11" s="17"/>
      <c r="G11" s="23"/>
      <c r="H11" s="23"/>
      <c r="I11" s="16" t="s">
        <v>18</v>
      </c>
      <c r="J11" s="17"/>
      <c r="K11" s="23"/>
      <c r="L11" s="40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</row>
    <row r="12" spans="1:31" s="28" customFormat="1" ht="12" customHeight="1">
      <c r="A12" s="23"/>
      <c r="B12" s="24"/>
      <c r="C12" s="23"/>
      <c r="D12" s="16" t="s">
        <v>19</v>
      </c>
      <c r="E12" s="23"/>
      <c r="F12" s="17" t="s">
        <v>20</v>
      </c>
      <c r="G12" s="23"/>
      <c r="H12" s="23"/>
      <c r="I12" s="16" t="s">
        <v>21</v>
      </c>
      <c r="J12" s="108" t="str">
        <f>'Rekapitulace stavby'!AN8</f>
        <v>4. 1. 2023</v>
      </c>
      <c r="K12" s="23"/>
      <c r="L12" s="40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</row>
    <row r="13" spans="1:31" s="28" customFormat="1" ht="10.8" customHeight="1">
      <c r="A13" s="23"/>
      <c r="B13" s="24"/>
      <c r="C13" s="23"/>
      <c r="D13" s="23"/>
      <c r="E13" s="23"/>
      <c r="F13" s="23"/>
      <c r="G13" s="23"/>
      <c r="H13" s="23"/>
      <c r="I13" s="23"/>
      <c r="J13" s="23"/>
      <c r="K13" s="23"/>
      <c r="L13" s="40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</row>
    <row r="14" spans="1:31" s="28" customFormat="1" ht="12" customHeight="1">
      <c r="A14" s="23"/>
      <c r="B14" s="24"/>
      <c r="C14" s="23"/>
      <c r="D14" s="16" t="s">
        <v>23</v>
      </c>
      <c r="E14" s="23"/>
      <c r="F14" s="23"/>
      <c r="G14" s="23"/>
      <c r="H14" s="23"/>
      <c r="I14" s="16" t="s">
        <v>24</v>
      </c>
      <c r="J14" s="17"/>
      <c r="K14" s="23"/>
      <c r="L14" s="40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1" s="28" customFormat="1" ht="18" customHeight="1">
      <c r="A15" s="23"/>
      <c r="B15" s="24"/>
      <c r="C15" s="23"/>
      <c r="D15" s="23"/>
      <c r="E15" s="17" t="s">
        <v>25</v>
      </c>
      <c r="F15" s="23"/>
      <c r="G15" s="23"/>
      <c r="H15" s="23"/>
      <c r="I15" s="16" t="s">
        <v>26</v>
      </c>
      <c r="J15" s="17"/>
      <c r="K15" s="23"/>
      <c r="L15" s="40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</row>
    <row r="16" spans="1:31" s="28" customFormat="1" ht="6.95" customHeight="1">
      <c r="A16" s="23"/>
      <c r="B16" s="24"/>
      <c r="C16" s="23"/>
      <c r="D16" s="23"/>
      <c r="E16" s="23"/>
      <c r="F16" s="23"/>
      <c r="G16" s="23"/>
      <c r="H16" s="23"/>
      <c r="I16" s="23"/>
      <c r="J16" s="23"/>
      <c r="K16" s="23"/>
      <c r="L16" s="40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1:31" s="28" customFormat="1" ht="12" customHeight="1">
      <c r="A17" s="23"/>
      <c r="B17" s="24"/>
      <c r="C17" s="23"/>
      <c r="D17" s="16" t="s">
        <v>27</v>
      </c>
      <c r="E17" s="23"/>
      <c r="F17" s="23"/>
      <c r="G17" s="23"/>
      <c r="H17" s="23"/>
      <c r="I17" s="16" t="s">
        <v>24</v>
      </c>
      <c r="J17" s="18" t="str">
        <f>'Rekapitulace stavby'!AN13</f>
        <v>Vyplň údaj</v>
      </c>
      <c r="K17" s="23"/>
      <c r="L17" s="40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</row>
    <row r="18" spans="1:31" s="28" customFormat="1" ht="18" customHeight="1">
      <c r="A18" s="23"/>
      <c r="B18" s="24"/>
      <c r="C18" s="23"/>
      <c r="D18" s="23"/>
      <c r="E18" s="109" t="str">
        <f>'Rekapitulace stavby'!E14</f>
        <v>Vyplň údaj</v>
      </c>
      <c r="F18" s="109"/>
      <c r="G18" s="109"/>
      <c r="H18" s="109"/>
      <c r="I18" s="16" t="s">
        <v>26</v>
      </c>
      <c r="J18" s="18" t="str">
        <f>'Rekapitulace stavby'!AN14</f>
        <v>Vyplň údaj</v>
      </c>
      <c r="K18" s="23"/>
      <c r="L18" s="40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1" s="28" customFormat="1" ht="6.95" customHeight="1">
      <c r="A19" s="23"/>
      <c r="B19" s="24"/>
      <c r="C19" s="23"/>
      <c r="D19" s="23"/>
      <c r="E19" s="23"/>
      <c r="F19" s="23"/>
      <c r="G19" s="23"/>
      <c r="H19" s="23"/>
      <c r="I19" s="23"/>
      <c r="J19" s="23"/>
      <c r="K19" s="23"/>
      <c r="L19" s="40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</row>
    <row r="20" spans="1:31" s="28" customFormat="1" ht="12" customHeight="1">
      <c r="A20" s="23"/>
      <c r="B20" s="24"/>
      <c r="C20" s="23"/>
      <c r="D20" s="16" t="s">
        <v>29</v>
      </c>
      <c r="E20" s="23"/>
      <c r="F20" s="23"/>
      <c r="G20" s="23"/>
      <c r="H20" s="23"/>
      <c r="I20" s="16" t="s">
        <v>24</v>
      </c>
      <c r="J20" s="17"/>
      <c r="K20" s="23"/>
      <c r="L20" s="40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1" spans="1:31" s="28" customFormat="1" ht="18" customHeight="1">
      <c r="A21" s="23"/>
      <c r="B21" s="24"/>
      <c r="C21" s="23"/>
      <c r="D21" s="23"/>
      <c r="E21" s="17" t="s">
        <v>30</v>
      </c>
      <c r="F21" s="23"/>
      <c r="G21" s="23"/>
      <c r="H21" s="23"/>
      <c r="I21" s="16" t="s">
        <v>26</v>
      </c>
      <c r="J21" s="17"/>
      <c r="K21" s="23"/>
      <c r="L21" s="40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1:31" s="28" customFormat="1" ht="6.95" customHeight="1">
      <c r="A22" s="23"/>
      <c r="B22" s="24"/>
      <c r="C22" s="23"/>
      <c r="D22" s="23"/>
      <c r="E22" s="23"/>
      <c r="F22" s="23"/>
      <c r="G22" s="23"/>
      <c r="H22" s="23"/>
      <c r="I22" s="23"/>
      <c r="J22" s="23"/>
      <c r="K22" s="23"/>
      <c r="L22" s="40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1" s="28" customFormat="1" ht="12" customHeight="1">
      <c r="A23" s="23"/>
      <c r="B23" s="24"/>
      <c r="C23" s="23"/>
      <c r="D23" s="16" t="s">
        <v>32</v>
      </c>
      <c r="E23" s="23"/>
      <c r="F23" s="23"/>
      <c r="G23" s="23"/>
      <c r="H23" s="23"/>
      <c r="I23" s="16" t="s">
        <v>24</v>
      </c>
      <c r="J23" s="17"/>
      <c r="K23" s="23"/>
      <c r="L23" s="40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spans="1:31" s="28" customFormat="1" ht="18" customHeight="1">
      <c r="A24" s="23"/>
      <c r="B24" s="24"/>
      <c r="C24" s="23"/>
      <c r="D24" s="23"/>
      <c r="E24" s="17" t="s">
        <v>30</v>
      </c>
      <c r="F24" s="23"/>
      <c r="G24" s="23"/>
      <c r="H24" s="23"/>
      <c r="I24" s="16" t="s">
        <v>26</v>
      </c>
      <c r="J24" s="17"/>
      <c r="K24" s="23"/>
      <c r="L24" s="40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</row>
    <row r="25" spans="1:31" s="28" customFormat="1" ht="6.95" customHeight="1">
      <c r="A25" s="23"/>
      <c r="B25" s="24"/>
      <c r="C25" s="23"/>
      <c r="D25" s="23"/>
      <c r="E25" s="23"/>
      <c r="F25" s="23"/>
      <c r="G25" s="23"/>
      <c r="H25" s="23"/>
      <c r="I25" s="23"/>
      <c r="J25" s="23"/>
      <c r="K25" s="23"/>
      <c r="L25" s="40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</row>
    <row r="26" spans="1:31" s="28" customFormat="1" ht="12" customHeight="1">
      <c r="A26" s="23"/>
      <c r="B26" s="24"/>
      <c r="C26" s="23"/>
      <c r="D26" s="16" t="s">
        <v>33</v>
      </c>
      <c r="E26" s="23"/>
      <c r="F26" s="23"/>
      <c r="G26" s="23"/>
      <c r="H26" s="23"/>
      <c r="I26" s="23"/>
      <c r="J26" s="23"/>
      <c r="K26" s="23"/>
      <c r="L26" s="40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1" s="113" customFormat="1" ht="16.5" customHeight="1">
      <c r="A27" s="110"/>
      <c r="B27" s="111"/>
      <c r="C27" s="110"/>
      <c r="D27" s="110"/>
      <c r="E27" s="21"/>
      <c r="F27" s="21"/>
      <c r="G27" s="21"/>
      <c r="H27" s="21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8" customFormat="1" ht="6.95" customHeight="1">
      <c r="A28" s="23"/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40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1" s="28" customFormat="1" ht="6.95" customHeight="1">
      <c r="A29" s="23"/>
      <c r="B29" s="24"/>
      <c r="C29" s="23"/>
      <c r="D29" s="73"/>
      <c r="E29" s="73"/>
      <c r="F29" s="73"/>
      <c r="G29" s="73"/>
      <c r="H29" s="73"/>
      <c r="I29" s="73"/>
      <c r="J29" s="73"/>
      <c r="K29" s="73"/>
      <c r="L29" s="40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1:31" s="28" customFormat="1" ht="25.5" customHeight="1">
      <c r="A30" s="23"/>
      <c r="B30" s="24"/>
      <c r="C30" s="23"/>
      <c r="D30" s="114" t="s">
        <v>34</v>
      </c>
      <c r="E30" s="23"/>
      <c r="F30" s="23"/>
      <c r="G30" s="23"/>
      <c r="H30" s="23"/>
      <c r="I30" s="23"/>
      <c r="J30" s="115">
        <f>ROUND(J128,2)</f>
        <v>0</v>
      </c>
      <c r="K30" s="23"/>
      <c r="L30" s="40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1" s="28" customFormat="1" ht="6.95" customHeight="1">
      <c r="A31" s="23"/>
      <c r="B31" s="24"/>
      <c r="C31" s="23"/>
      <c r="D31" s="73"/>
      <c r="E31" s="73"/>
      <c r="F31" s="73"/>
      <c r="G31" s="73"/>
      <c r="H31" s="73"/>
      <c r="I31" s="73"/>
      <c r="J31" s="73"/>
      <c r="K31" s="73"/>
      <c r="L31" s="40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</row>
    <row r="32" spans="1:31" s="28" customFormat="1" ht="14.4" customHeight="1">
      <c r="A32" s="23"/>
      <c r="B32" s="24"/>
      <c r="C32" s="23"/>
      <c r="D32" s="23"/>
      <c r="E32" s="23"/>
      <c r="F32" s="116" t="s">
        <v>36</v>
      </c>
      <c r="G32" s="23"/>
      <c r="H32" s="23"/>
      <c r="I32" s="116" t="s">
        <v>35</v>
      </c>
      <c r="J32" s="116" t="s">
        <v>37</v>
      </c>
      <c r="K32" s="23"/>
      <c r="L32" s="40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</row>
    <row r="33" spans="1:31" s="28" customFormat="1" ht="14.4" customHeight="1">
      <c r="A33" s="23"/>
      <c r="B33" s="24"/>
      <c r="C33" s="23"/>
      <c r="D33" s="117" t="s">
        <v>38</v>
      </c>
      <c r="E33" s="16" t="s">
        <v>39</v>
      </c>
      <c r="F33" s="118">
        <f>ROUND((SUM(BE128:BE279)),2)</f>
        <v>0</v>
      </c>
      <c r="G33" s="23"/>
      <c r="H33" s="23"/>
      <c r="I33" s="119">
        <v>0.21</v>
      </c>
      <c r="J33" s="118">
        <f>ROUND(((SUM(BE128:BE279))*I33),2)</f>
        <v>0</v>
      </c>
      <c r="K33" s="23"/>
      <c r="L33" s="40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</row>
    <row r="34" spans="1:31" s="28" customFormat="1" ht="14.4" customHeight="1">
      <c r="A34" s="23"/>
      <c r="B34" s="24"/>
      <c r="C34" s="23"/>
      <c r="D34" s="23"/>
      <c r="E34" s="16" t="s">
        <v>40</v>
      </c>
      <c r="F34" s="118">
        <f>ROUND((SUM(BF128:BF279)),2)</f>
        <v>0</v>
      </c>
      <c r="G34" s="23"/>
      <c r="H34" s="23"/>
      <c r="I34" s="119">
        <v>0.15</v>
      </c>
      <c r="J34" s="118">
        <f>ROUND(((SUM(BF128:BF279))*I34),2)</f>
        <v>0</v>
      </c>
      <c r="K34" s="23"/>
      <c r="L34" s="40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1" s="28" customFormat="1" ht="14.4" customHeight="1" hidden="1">
      <c r="A35" s="23"/>
      <c r="B35" s="24"/>
      <c r="C35" s="23"/>
      <c r="D35" s="23"/>
      <c r="E35" s="16" t="s">
        <v>41</v>
      </c>
      <c r="F35" s="118">
        <f>ROUND((SUM(BG128:BG279)),2)</f>
        <v>0</v>
      </c>
      <c r="G35" s="23"/>
      <c r="H35" s="23"/>
      <c r="I35" s="119">
        <v>0.21</v>
      </c>
      <c r="J35" s="118">
        <f>0</f>
        <v>0</v>
      </c>
      <c r="K35" s="23"/>
      <c r="L35" s="40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</row>
    <row r="36" spans="1:31" s="28" customFormat="1" ht="14.4" customHeight="1" hidden="1">
      <c r="A36" s="23"/>
      <c r="B36" s="24"/>
      <c r="C36" s="23"/>
      <c r="D36" s="23"/>
      <c r="E36" s="16" t="s">
        <v>42</v>
      </c>
      <c r="F36" s="118">
        <f>ROUND((SUM(BH128:BH279)),2)</f>
        <v>0</v>
      </c>
      <c r="G36" s="23"/>
      <c r="H36" s="23"/>
      <c r="I36" s="119">
        <v>0.15</v>
      </c>
      <c r="J36" s="118">
        <f>0</f>
        <v>0</v>
      </c>
      <c r="K36" s="23"/>
      <c r="L36" s="40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</row>
    <row r="37" spans="1:31" s="28" customFormat="1" ht="14.4" customHeight="1" hidden="1">
      <c r="A37" s="23"/>
      <c r="B37" s="24"/>
      <c r="C37" s="23"/>
      <c r="D37" s="23"/>
      <c r="E37" s="16" t="s">
        <v>43</v>
      </c>
      <c r="F37" s="118">
        <f>ROUND((SUM(BI128:BI279)),2)</f>
        <v>0</v>
      </c>
      <c r="G37" s="23"/>
      <c r="H37" s="23"/>
      <c r="I37" s="119">
        <v>0</v>
      </c>
      <c r="J37" s="118">
        <f>0</f>
        <v>0</v>
      </c>
      <c r="K37" s="23"/>
      <c r="L37" s="40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</row>
    <row r="38" spans="1:31" s="28" customFormat="1" ht="6.95" customHeight="1">
      <c r="A38" s="23"/>
      <c r="B38" s="24"/>
      <c r="C38" s="23"/>
      <c r="D38" s="23"/>
      <c r="E38" s="23"/>
      <c r="F38" s="23"/>
      <c r="G38" s="23"/>
      <c r="H38" s="23"/>
      <c r="I38" s="23"/>
      <c r="J38" s="23"/>
      <c r="K38" s="23"/>
      <c r="L38" s="40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1" s="28" customFormat="1" ht="25.5" customHeight="1">
      <c r="A39" s="23"/>
      <c r="B39" s="24"/>
      <c r="C39" s="120"/>
      <c r="D39" s="121" t="s">
        <v>44</v>
      </c>
      <c r="E39" s="64"/>
      <c r="F39" s="64"/>
      <c r="G39" s="122" t="s">
        <v>45</v>
      </c>
      <c r="H39" s="123" t="s">
        <v>46</v>
      </c>
      <c r="I39" s="64"/>
      <c r="J39" s="124">
        <f>SUM(J30:J37)</f>
        <v>0</v>
      </c>
      <c r="K39" s="125"/>
      <c r="L39" s="40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</row>
    <row r="40" spans="1:31" s="28" customFormat="1" ht="14.4" customHeight="1">
      <c r="A40" s="23"/>
      <c r="B40" s="24"/>
      <c r="C40" s="23"/>
      <c r="D40" s="23"/>
      <c r="E40" s="23"/>
      <c r="F40" s="23"/>
      <c r="G40" s="23"/>
      <c r="H40" s="23"/>
      <c r="I40" s="23"/>
      <c r="J40" s="23"/>
      <c r="K40" s="23"/>
      <c r="L40" s="40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</row>
    <row r="41" spans="2:12" ht="14.4" customHeight="1">
      <c r="B41" s="7"/>
      <c r="L41" s="7"/>
    </row>
    <row r="42" spans="2:12" ht="14.4" customHeight="1">
      <c r="B42" s="7"/>
      <c r="L42" s="7"/>
    </row>
    <row r="43" spans="2:12" ht="14.4" customHeight="1">
      <c r="B43" s="7"/>
      <c r="L43" s="7"/>
    </row>
    <row r="44" spans="2:12" ht="14.4" customHeight="1">
      <c r="B44" s="7"/>
      <c r="L44" s="7"/>
    </row>
    <row r="45" spans="2:12" ht="14.4" customHeight="1">
      <c r="B45" s="7"/>
      <c r="L45" s="7"/>
    </row>
    <row r="46" spans="2:12" ht="14.4" customHeight="1">
      <c r="B46" s="7"/>
      <c r="L46" s="7"/>
    </row>
    <row r="47" spans="2:12" ht="14.4" customHeight="1">
      <c r="B47" s="7"/>
      <c r="L47" s="7"/>
    </row>
    <row r="48" spans="2:12" ht="14.4" customHeight="1">
      <c r="B48" s="7"/>
      <c r="L48" s="7"/>
    </row>
    <row r="49" spans="2:12" ht="14.4" customHeight="1">
      <c r="B49" s="7"/>
      <c r="L49" s="7"/>
    </row>
    <row r="50" spans="2:12" s="28" customFormat="1" ht="14.4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2.8">
      <c r="B51" s="7"/>
      <c r="L51" s="7"/>
    </row>
    <row r="52" spans="2:12" ht="12.8">
      <c r="B52" s="7"/>
      <c r="L52" s="7"/>
    </row>
    <row r="53" spans="2:12" ht="12.8">
      <c r="B53" s="7"/>
      <c r="L53" s="7"/>
    </row>
    <row r="54" spans="2:12" ht="12.8">
      <c r="B54" s="7"/>
      <c r="L54" s="7"/>
    </row>
    <row r="55" spans="2:12" ht="12.8">
      <c r="B55" s="7"/>
      <c r="L55" s="7"/>
    </row>
    <row r="56" spans="2:12" ht="12.8">
      <c r="B56" s="7"/>
      <c r="L56" s="7"/>
    </row>
    <row r="57" spans="2:12" ht="12.8">
      <c r="B57" s="7"/>
      <c r="L57" s="7"/>
    </row>
    <row r="58" spans="2:12" ht="12.8">
      <c r="B58" s="7"/>
      <c r="L58" s="7"/>
    </row>
    <row r="59" spans="2:12" ht="12.8">
      <c r="B59" s="7"/>
      <c r="L59" s="7"/>
    </row>
    <row r="60" spans="2:12" ht="12.8">
      <c r="B60" s="7"/>
      <c r="L60" s="7"/>
    </row>
    <row r="61" spans="1:31" s="28" customFormat="1" ht="12.8">
      <c r="A61" s="23"/>
      <c r="B61" s="24"/>
      <c r="C61" s="23"/>
      <c r="D61" s="43" t="s">
        <v>49</v>
      </c>
      <c r="E61" s="26"/>
      <c r="F61" s="126" t="s">
        <v>50</v>
      </c>
      <c r="G61" s="43" t="s">
        <v>49</v>
      </c>
      <c r="H61" s="26"/>
      <c r="I61" s="26"/>
      <c r="J61" s="127" t="s">
        <v>50</v>
      </c>
      <c r="K61" s="26"/>
      <c r="L61" s="40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</row>
    <row r="62" spans="2:12" ht="12.8">
      <c r="B62" s="7"/>
      <c r="L62" s="7"/>
    </row>
    <row r="63" spans="2:12" ht="12.8">
      <c r="B63" s="7"/>
      <c r="L63" s="7"/>
    </row>
    <row r="64" spans="2:12" ht="12.8">
      <c r="B64" s="7"/>
      <c r="L64" s="7"/>
    </row>
    <row r="65" spans="1:31" s="28" customFormat="1" ht="12.8">
      <c r="A65" s="23"/>
      <c r="B65" s="24"/>
      <c r="C65" s="23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</row>
    <row r="66" spans="2:12" ht="12.8">
      <c r="B66" s="7"/>
      <c r="L66" s="7"/>
    </row>
    <row r="67" spans="2:12" ht="12.8">
      <c r="B67" s="7"/>
      <c r="L67" s="7"/>
    </row>
    <row r="68" spans="2:12" ht="12.8">
      <c r="B68" s="7"/>
      <c r="L68" s="7"/>
    </row>
    <row r="69" spans="2:12" ht="12.8">
      <c r="B69" s="7"/>
      <c r="L69" s="7"/>
    </row>
    <row r="70" spans="2:12" ht="12.8">
      <c r="B70" s="7"/>
      <c r="L70" s="7"/>
    </row>
    <row r="71" spans="2:12" ht="12.8">
      <c r="B71" s="7"/>
      <c r="L71" s="7"/>
    </row>
    <row r="72" spans="2:12" ht="12.8">
      <c r="B72" s="7"/>
      <c r="L72" s="7"/>
    </row>
    <row r="73" spans="2:12" ht="12.8">
      <c r="B73" s="7"/>
      <c r="L73" s="7"/>
    </row>
    <row r="74" spans="2:12" ht="12.8">
      <c r="B74" s="7"/>
      <c r="L74" s="7"/>
    </row>
    <row r="75" spans="2:12" ht="12.8">
      <c r="B75" s="7"/>
      <c r="L75" s="7"/>
    </row>
    <row r="76" spans="1:31" s="28" customFormat="1" ht="12.8">
      <c r="A76" s="23"/>
      <c r="B76" s="24"/>
      <c r="C76" s="23"/>
      <c r="D76" s="43" t="s">
        <v>49</v>
      </c>
      <c r="E76" s="26"/>
      <c r="F76" s="126" t="s">
        <v>50</v>
      </c>
      <c r="G76" s="43" t="s">
        <v>49</v>
      </c>
      <c r="H76" s="26"/>
      <c r="I76" s="26"/>
      <c r="J76" s="127" t="s">
        <v>50</v>
      </c>
      <c r="K76" s="26"/>
      <c r="L76" s="40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</row>
    <row r="77" spans="1:31" s="28" customFormat="1" ht="14.4" customHeight="1">
      <c r="A77" s="23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</row>
    <row r="81" spans="1:31" s="28" customFormat="1" ht="6.95" customHeight="1">
      <c r="A81" s="23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</row>
    <row r="82" spans="1:31" s="28" customFormat="1" ht="24.95" customHeight="1">
      <c r="A82" s="23"/>
      <c r="B82" s="24"/>
      <c r="C82" s="8" t="s">
        <v>94</v>
      </c>
      <c r="D82" s="23"/>
      <c r="E82" s="23"/>
      <c r="F82" s="23"/>
      <c r="G82" s="23"/>
      <c r="H82" s="23"/>
      <c r="I82" s="23"/>
      <c r="J82" s="23"/>
      <c r="K82" s="23"/>
      <c r="L82" s="40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</row>
    <row r="83" spans="1:31" s="28" customFormat="1" ht="6.95" customHeight="1">
      <c r="A83" s="23"/>
      <c r="B83" s="24"/>
      <c r="C83" s="23"/>
      <c r="D83" s="23"/>
      <c r="E83" s="23"/>
      <c r="F83" s="23"/>
      <c r="G83" s="23"/>
      <c r="H83" s="23"/>
      <c r="I83" s="23"/>
      <c r="J83" s="23"/>
      <c r="K83" s="23"/>
      <c r="L83" s="40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</row>
    <row r="84" spans="1:31" s="28" customFormat="1" ht="12" customHeight="1">
      <c r="A84" s="23"/>
      <c r="B84" s="24"/>
      <c r="C84" s="16" t="s">
        <v>15</v>
      </c>
      <c r="D84" s="23"/>
      <c r="E84" s="23"/>
      <c r="F84" s="23"/>
      <c r="G84" s="23"/>
      <c r="H84" s="23"/>
      <c r="I84" s="23"/>
      <c r="J84" s="23"/>
      <c r="K84" s="23"/>
      <c r="L84" s="40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</row>
    <row r="85" spans="1:31" s="28" customFormat="1" ht="26.25" customHeight="1">
      <c r="A85" s="23"/>
      <c r="B85" s="24"/>
      <c r="C85" s="23"/>
      <c r="D85" s="23"/>
      <c r="E85" s="106" t="str">
        <f>E7</f>
        <v>Oprava střechy sportovního objektu a hotelu Brankovická 1289, Kolín 28002</v>
      </c>
      <c r="F85" s="106"/>
      <c r="G85" s="106"/>
      <c r="H85" s="106"/>
      <c r="I85" s="23"/>
      <c r="J85" s="23"/>
      <c r="K85" s="23"/>
      <c r="L85" s="40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</row>
    <row r="86" spans="1:31" s="28" customFormat="1" ht="12" customHeight="1">
      <c r="A86" s="23"/>
      <c r="B86" s="24"/>
      <c r="C86" s="16" t="s">
        <v>92</v>
      </c>
      <c r="D86" s="23"/>
      <c r="E86" s="23"/>
      <c r="F86" s="23"/>
      <c r="G86" s="23"/>
      <c r="H86" s="23"/>
      <c r="I86" s="23"/>
      <c r="J86" s="23"/>
      <c r="K86" s="23"/>
      <c r="L86" s="40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</row>
    <row r="87" spans="1:31" s="28" customFormat="1" ht="16.5" customHeight="1">
      <c r="A87" s="23"/>
      <c r="B87" s="24"/>
      <c r="C87" s="23"/>
      <c r="D87" s="23"/>
      <c r="E87" s="107" t="str">
        <f>E9</f>
        <v>02 - Hotel</v>
      </c>
      <c r="F87" s="107"/>
      <c r="G87" s="107"/>
      <c r="H87" s="107"/>
      <c r="I87" s="23"/>
      <c r="J87" s="23"/>
      <c r="K87" s="23"/>
      <c r="L87" s="40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</row>
    <row r="88" spans="1:31" s="28" customFormat="1" ht="6.95" customHeight="1">
      <c r="A88" s="23"/>
      <c r="B88" s="24"/>
      <c r="C88" s="23"/>
      <c r="D88" s="23"/>
      <c r="E88" s="23"/>
      <c r="F88" s="23"/>
      <c r="G88" s="23"/>
      <c r="H88" s="23"/>
      <c r="I88" s="23"/>
      <c r="J88" s="23"/>
      <c r="K88" s="23"/>
      <c r="L88" s="40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</row>
    <row r="89" spans="1:31" s="28" customFormat="1" ht="12" customHeight="1">
      <c r="A89" s="23"/>
      <c r="B89" s="24"/>
      <c r="C89" s="16" t="s">
        <v>19</v>
      </c>
      <c r="D89" s="23"/>
      <c r="E89" s="23"/>
      <c r="F89" s="17" t="str">
        <f>F12</f>
        <v/>
      </c>
      <c r="G89" s="23"/>
      <c r="H89" s="23"/>
      <c r="I89" s="16" t="s">
        <v>21</v>
      </c>
      <c r="J89" s="108" t="str">
        <f>IF(J12="","",J12)</f>
        <v>4. 1. 2023</v>
      </c>
      <c r="K89" s="23"/>
      <c r="L89" s="40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</row>
    <row r="90" spans="1:31" s="28" customFormat="1" ht="6.95" customHeight="1">
      <c r="A90" s="23"/>
      <c r="B90" s="24"/>
      <c r="C90" s="23"/>
      <c r="D90" s="23"/>
      <c r="E90" s="23"/>
      <c r="F90" s="23"/>
      <c r="G90" s="23"/>
      <c r="H90" s="23"/>
      <c r="I90" s="23"/>
      <c r="J90" s="23"/>
      <c r="K90" s="23"/>
      <c r="L90" s="40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</row>
    <row r="91" spans="1:31" s="28" customFormat="1" ht="15.15" customHeight="1">
      <c r="A91" s="23"/>
      <c r="B91" s="24"/>
      <c r="C91" s="16" t="s">
        <v>23</v>
      </c>
      <c r="D91" s="23"/>
      <c r="E91" s="23"/>
      <c r="F91" s="17" t="str">
        <f>E15</f>
        <v>Správa městských sportovišť Kolín</v>
      </c>
      <c r="G91" s="23"/>
      <c r="H91" s="23"/>
      <c r="I91" s="16" t="s">
        <v>29</v>
      </c>
      <c r="J91" s="128" t="str">
        <f>E21</f>
        <v>DEKPROJEKT s.r.o.</v>
      </c>
      <c r="K91" s="23"/>
      <c r="L91" s="40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</row>
    <row r="92" spans="1:31" s="28" customFormat="1" ht="15.15" customHeight="1">
      <c r="A92" s="23"/>
      <c r="B92" s="24"/>
      <c r="C92" s="16" t="s">
        <v>27</v>
      </c>
      <c r="D92" s="23"/>
      <c r="E92" s="23"/>
      <c r="F92" s="17" t="str">
        <f>IF(E18="","",E18)</f>
        <v>Vyplň údaj</v>
      </c>
      <c r="G92" s="23"/>
      <c r="H92" s="23"/>
      <c r="I92" s="16" t="s">
        <v>32</v>
      </c>
      <c r="J92" s="128" t="str">
        <f>E24</f>
        <v>DEKPROJEKT s.r.o.</v>
      </c>
      <c r="K92" s="23"/>
      <c r="L92" s="40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</row>
    <row r="93" spans="1:31" s="28" customFormat="1" ht="10.3" customHeight="1">
      <c r="A93" s="23"/>
      <c r="B93" s="24"/>
      <c r="C93" s="23"/>
      <c r="D93" s="23"/>
      <c r="E93" s="23"/>
      <c r="F93" s="23"/>
      <c r="G93" s="23"/>
      <c r="H93" s="23"/>
      <c r="I93" s="23"/>
      <c r="J93" s="23"/>
      <c r="K93" s="23"/>
      <c r="L93" s="40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</row>
    <row r="94" spans="1:31" s="28" customFormat="1" ht="29.3" customHeight="1">
      <c r="A94" s="23"/>
      <c r="B94" s="24"/>
      <c r="C94" s="129" t="s">
        <v>95</v>
      </c>
      <c r="D94" s="120"/>
      <c r="E94" s="120"/>
      <c r="F94" s="120"/>
      <c r="G94" s="120"/>
      <c r="H94" s="120"/>
      <c r="I94" s="120"/>
      <c r="J94" s="130" t="s">
        <v>96</v>
      </c>
      <c r="K94" s="120"/>
      <c r="L94" s="40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</row>
    <row r="95" spans="1:31" s="28" customFormat="1" ht="10.3" customHeight="1">
      <c r="A95" s="23"/>
      <c r="B95" s="24"/>
      <c r="C95" s="23"/>
      <c r="D95" s="23"/>
      <c r="E95" s="23"/>
      <c r="F95" s="23"/>
      <c r="G95" s="23"/>
      <c r="H95" s="23"/>
      <c r="I95" s="23"/>
      <c r="J95" s="23"/>
      <c r="K95" s="23"/>
      <c r="L95" s="40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</row>
    <row r="96" spans="1:47" s="28" customFormat="1" ht="22.8" customHeight="1">
      <c r="A96" s="23"/>
      <c r="B96" s="24"/>
      <c r="C96" s="131" t="s">
        <v>97</v>
      </c>
      <c r="D96" s="23"/>
      <c r="E96" s="23"/>
      <c r="F96" s="23"/>
      <c r="G96" s="23"/>
      <c r="H96" s="23"/>
      <c r="I96" s="23"/>
      <c r="J96" s="115">
        <f>J128</f>
        <v>0</v>
      </c>
      <c r="K96" s="23"/>
      <c r="L96" s="40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U96" s="4" t="s">
        <v>98</v>
      </c>
    </row>
    <row r="97" spans="2:12" s="132" customFormat="1" ht="24.95" customHeight="1">
      <c r="B97" s="133"/>
      <c r="D97" s="134" t="s">
        <v>99</v>
      </c>
      <c r="E97" s="135"/>
      <c r="F97" s="135"/>
      <c r="G97" s="135"/>
      <c r="H97" s="135"/>
      <c r="I97" s="135"/>
      <c r="J97" s="136">
        <f>J129</f>
        <v>0</v>
      </c>
      <c r="L97" s="133"/>
    </row>
    <row r="98" spans="2:12" s="137" customFormat="1" ht="19.9" customHeight="1">
      <c r="B98" s="138"/>
      <c r="D98" s="139" t="s">
        <v>100</v>
      </c>
      <c r="E98" s="140"/>
      <c r="F98" s="140"/>
      <c r="G98" s="140"/>
      <c r="H98" s="140"/>
      <c r="I98" s="140"/>
      <c r="J98" s="141">
        <f>J130</f>
        <v>0</v>
      </c>
      <c r="L98" s="138"/>
    </row>
    <row r="99" spans="2:12" s="137" customFormat="1" ht="19.9" customHeight="1">
      <c r="B99" s="138"/>
      <c r="D99" s="139" t="s">
        <v>101</v>
      </c>
      <c r="E99" s="140"/>
      <c r="F99" s="140"/>
      <c r="G99" s="140"/>
      <c r="H99" s="140"/>
      <c r="I99" s="140"/>
      <c r="J99" s="141">
        <f>J134</f>
        <v>0</v>
      </c>
      <c r="L99" s="138"/>
    </row>
    <row r="100" spans="2:12" s="137" customFormat="1" ht="19.9" customHeight="1">
      <c r="B100" s="138"/>
      <c r="D100" s="139" t="s">
        <v>102</v>
      </c>
      <c r="E100" s="140"/>
      <c r="F100" s="140"/>
      <c r="G100" s="140"/>
      <c r="H100" s="140"/>
      <c r="I100" s="140"/>
      <c r="J100" s="141">
        <f>J141</f>
        <v>0</v>
      </c>
      <c r="L100" s="138"/>
    </row>
    <row r="101" spans="2:12" s="132" customFormat="1" ht="24.95" customHeight="1">
      <c r="B101" s="133"/>
      <c r="D101" s="134" t="s">
        <v>103</v>
      </c>
      <c r="E101" s="135"/>
      <c r="F101" s="135"/>
      <c r="G101" s="135"/>
      <c r="H101" s="135"/>
      <c r="I101" s="135"/>
      <c r="J101" s="136">
        <f>J144</f>
        <v>0</v>
      </c>
      <c r="L101" s="133"/>
    </row>
    <row r="102" spans="2:12" s="137" customFormat="1" ht="19.9" customHeight="1">
      <c r="B102" s="138"/>
      <c r="D102" s="139" t="s">
        <v>104</v>
      </c>
      <c r="E102" s="140"/>
      <c r="F102" s="140"/>
      <c r="G102" s="140"/>
      <c r="H102" s="140"/>
      <c r="I102" s="140"/>
      <c r="J102" s="141">
        <f>J145</f>
        <v>0</v>
      </c>
      <c r="L102" s="138"/>
    </row>
    <row r="103" spans="2:12" s="137" customFormat="1" ht="19.9" customHeight="1">
      <c r="B103" s="138"/>
      <c r="D103" s="139" t="s">
        <v>105</v>
      </c>
      <c r="E103" s="140"/>
      <c r="F103" s="140"/>
      <c r="G103" s="140"/>
      <c r="H103" s="140"/>
      <c r="I103" s="140"/>
      <c r="J103" s="141">
        <f>J146</f>
        <v>0</v>
      </c>
      <c r="L103" s="138"/>
    </row>
    <row r="104" spans="2:12" s="137" customFormat="1" ht="19.9" customHeight="1">
      <c r="B104" s="138"/>
      <c r="D104" s="139" t="s">
        <v>106</v>
      </c>
      <c r="E104" s="140"/>
      <c r="F104" s="140"/>
      <c r="G104" s="140"/>
      <c r="H104" s="140"/>
      <c r="I104" s="140"/>
      <c r="J104" s="141">
        <f>J215</f>
        <v>0</v>
      </c>
      <c r="L104" s="138"/>
    </row>
    <row r="105" spans="2:12" s="137" customFormat="1" ht="19.9" customHeight="1">
      <c r="B105" s="138"/>
      <c r="D105" s="139" t="s">
        <v>107</v>
      </c>
      <c r="E105" s="140"/>
      <c r="F105" s="140"/>
      <c r="G105" s="140"/>
      <c r="H105" s="140"/>
      <c r="I105" s="140"/>
      <c r="J105" s="141">
        <f>J246</f>
        <v>0</v>
      </c>
      <c r="L105" s="138"/>
    </row>
    <row r="106" spans="2:12" s="137" customFormat="1" ht="19.9" customHeight="1">
      <c r="B106" s="138"/>
      <c r="D106" s="139" t="s">
        <v>108</v>
      </c>
      <c r="E106" s="140"/>
      <c r="F106" s="140"/>
      <c r="G106" s="140"/>
      <c r="H106" s="140"/>
      <c r="I106" s="140"/>
      <c r="J106" s="141">
        <f>J255</f>
        <v>0</v>
      </c>
      <c r="L106" s="138"/>
    </row>
    <row r="107" spans="2:12" s="137" customFormat="1" ht="19.9" customHeight="1">
      <c r="B107" s="138"/>
      <c r="D107" s="139" t="s">
        <v>110</v>
      </c>
      <c r="E107" s="140"/>
      <c r="F107" s="140"/>
      <c r="G107" s="140"/>
      <c r="H107" s="140"/>
      <c r="I107" s="140"/>
      <c r="J107" s="141">
        <f>J258</f>
        <v>0</v>
      </c>
      <c r="L107" s="138"/>
    </row>
    <row r="108" spans="2:12" s="137" customFormat="1" ht="19.9" customHeight="1">
      <c r="B108" s="138"/>
      <c r="D108" s="139" t="s">
        <v>111</v>
      </c>
      <c r="E108" s="140"/>
      <c r="F108" s="140"/>
      <c r="G108" s="140"/>
      <c r="H108" s="140"/>
      <c r="I108" s="140"/>
      <c r="J108" s="141">
        <f>J271</f>
        <v>0</v>
      </c>
      <c r="L108" s="138"/>
    </row>
    <row r="109" spans="1:31" s="28" customFormat="1" ht="21.85" customHeight="1">
      <c r="A109" s="23"/>
      <c r="B109" s="24"/>
      <c r="C109" s="23"/>
      <c r="D109" s="23"/>
      <c r="E109" s="23"/>
      <c r="F109" s="23"/>
      <c r="G109" s="23"/>
      <c r="H109" s="23"/>
      <c r="I109" s="23"/>
      <c r="J109" s="23"/>
      <c r="K109" s="23"/>
      <c r="L109" s="40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</row>
    <row r="110" spans="1:31" s="28" customFormat="1" ht="6.95" customHeight="1">
      <c r="A110" s="23"/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40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</row>
    <row r="114" spans="1:31" s="28" customFormat="1" ht="6.95" customHeight="1">
      <c r="A114" s="23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0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</row>
    <row r="115" spans="1:31" s="28" customFormat="1" ht="24.95" customHeight="1">
      <c r="A115" s="23"/>
      <c r="B115" s="24"/>
      <c r="C115" s="8" t="s">
        <v>112</v>
      </c>
      <c r="D115" s="23"/>
      <c r="E115" s="23"/>
      <c r="F115" s="23"/>
      <c r="G115" s="23"/>
      <c r="H115" s="23"/>
      <c r="I115" s="23"/>
      <c r="J115" s="23"/>
      <c r="K115" s="23"/>
      <c r="L115" s="40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</row>
    <row r="116" spans="1:31" s="28" customFormat="1" ht="6.95" customHeight="1">
      <c r="A116" s="23"/>
      <c r="B116" s="24"/>
      <c r="C116" s="23"/>
      <c r="D116" s="23"/>
      <c r="E116" s="23"/>
      <c r="F116" s="23"/>
      <c r="G116" s="23"/>
      <c r="H116" s="23"/>
      <c r="I116" s="23"/>
      <c r="J116" s="23"/>
      <c r="K116" s="23"/>
      <c r="L116" s="40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</row>
    <row r="117" spans="1:31" s="28" customFormat="1" ht="12" customHeight="1">
      <c r="A117" s="23"/>
      <c r="B117" s="24"/>
      <c r="C117" s="16" t="s">
        <v>15</v>
      </c>
      <c r="D117" s="23"/>
      <c r="E117" s="23"/>
      <c r="F117" s="23"/>
      <c r="G117" s="23"/>
      <c r="H117" s="23"/>
      <c r="I117" s="23"/>
      <c r="J117" s="23"/>
      <c r="K117" s="23"/>
      <c r="L117" s="40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</row>
    <row r="118" spans="1:31" s="28" customFormat="1" ht="26.25" customHeight="1">
      <c r="A118" s="23"/>
      <c r="B118" s="24"/>
      <c r="C118" s="23"/>
      <c r="D118" s="23"/>
      <c r="E118" s="106" t="str">
        <f>E7</f>
        <v>Oprava střechy sportovního objektu a hotelu Brankovická 1289, Kolín 28002</v>
      </c>
      <c r="F118" s="106"/>
      <c r="G118" s="106"/>
      <c r="H118" s="106"/>
      <c r="I118" s="23"/>
      <c r="J118" s="23"/>
      <c r="K118" s="23"/>
      <c r="L118" s="40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</row>
    <row r="119" spans="1:31" s="28" customFormat="1" ht="12" customHeight="1">
      <c r="A119" s="23"/>
      <c r="B119" s="24"/>
      <c r="C119" s="16" t="s">
        <v>92</v>
      </c>
      <c r="D119" s="23"/>
      <c r="E119" s="23"/>
      <c r="F119" s="23"/>
      <c r="G119" s="23"/>
      <c r="H119" s="23"/>
      <c r="I119" s="23"/>
      <c r="J119" s="23"/>
      <c r="K119" s="23"/>
      <c r="L119" s="40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</row>
    <row r="120" spans="1:31" s="28" customFormat="1" ht="16.5" customHeight="1">
      <c r="A120" s="23"/>
      <c r="B120" s="24"/>
      <c r="C120" s="23"/>
      <c r="D120" s="23"/>
      <c r="E120" s="107" t="str">
        <f>E9</f>
        <v>02 - Hotel</v>
      </c>
      <c r="F120" s="107"/>
      <c r="G120" s="107"/>
      <c r="H120" s="107"/>
      <c r="I120" s="23"/>
      <c r="J120" s="23"/>
      <c r="K120" s="23"/>
      <c r="L120" s="40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</row>
    <row r="121" spans="1:31" s="28" customFormat="1" ht="6.95" customHeight="1">
      <c r="A121" s="23"/>
      <c r="B121" s="24"/>
      <c r="C121" s="23"/>
      <c r="D121" s="23"/>
      <c r="E121" s="23"/>
      <c r="F121" s="23"/>
      <c r="G121" s="23"/>
      <c r="H121" s="23"/>
      <c r="I121" s="23"/>
      <c r="J121" s="23"/>
      <c r="K121" s="23"/>
      <c r="L121" s="40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</row>
    <row r="122" spans="1:31" s="28" customFormat="1" ht="12" customHeight="1">
      <c r="A122" s="23"/>
      <c r="B122" s="24"/>
      <c r="C122" s="16" t="s">
        <v>19</v>
      </c>
      <c r="D122" s="23"/>
      <c r="E122" s="23"/>
      <c r="F122" s="17" t="str">
        <f>F12</f>
        <v/>
      </c>
      <c r="G122" s="23"/>
      <c r="H122" s="23"/>
      <c r="I122" s="16" t="s">
        <v>21</v>
      </c>
      <c r="J122" s="108" t="str">
        <f>IF(J12="","",J12)</f>
        <v>4. 1. 2023</v>
      </c>
      <c r="K122" s="23"/>
      <c r="L122" s="40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</row>
    <row r="123" spans="1:31" s="28" customFormat="1" ht="6.95" customHeight="1">
      <c r="A123" s="23"/>
      <c r="B123" s="24"/>
      <c r="C123" s="23"/>
      <c r="D123" s="23"/>
      <c r="E123" s="23"/>
      <c r="F123" s="23"/>
      <c r="G123" s="23"/>
      <c r="H123" s="23"/>
      <c r="I123" s="23"/>
      <c r="J123" s="23"/>
      <c r="K123" s="23"/>
      <c r="L123" s="40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</row>
    <row r="124" spans="1:31" s="28" customFormat="1" ht="15.15" customHeight="1">
      <c r="A124" s="23"/>
      <c r="B124" s="24"/>
      <c r="C124" s="16" t="s">
        <v>23</v>
      </c>
      <c r="D124" s="23"/>
      <c r="E124" s="23"/>
      <c r="F124" s="17" t="str">
        <f>E15</f>
        <v>Správa městských sportovišť Kolín</v>
      </c>
      <c r="G124" s="23"/>
      <c r="H124" s="23"/>
      <c r="I124" s="16" t="s">
        <v>29</v>
      </c>
      <c r="J124" s="128" t="str">
        <f>E21</f>
        <v>DEKPROJEKT s.r.o.</v>
      </c>
      <c r="K124" s="23"/>
      <c r="L124" s="40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</row>
    <row r="125" spans="1:31" s="28" customFormat="1" ht="15.15" customHeight="1">
      <c r="A125" s="23"/>
      <c r="B125" s="24"/>
      <c r="C125" s="16" t="s">
        <v>27</v>
      </c>
      <c r="D125" s="23"/>
      <c r="E125" s="23"/>
      <c r="F125" s="17" t="str">
        <f>IF(E18="","",E18)</f>
        <v>Vyplň údaj</v>
      </c>
      <c r="G125" s="23"/>
      <c r="H125" s="23"/>
      <c r="I125" s="16" t="s">
        <v>32</v>
      </c>
      <c r="J125" s="128" t="str">
        <f>E24</f>
        <v>DEKPROJEKT s.r.o.</v>
      </c>
      <c r="K125" s="23"/>
      <c r="L125" s="40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</row>
    <row r="126" spans="1:31" s="28" customFormat="1" ht="10.3" customHeight="1">
      <c r="A126" s="23"/>
      <c r="B126" s="24"/>
      <c r="C126" s="23"/>
      <c r="D126" s="23"/>
      <c r="E126" s="23"/>
      <c r="F126" s="23"/>
      <c r="G126" s="23"/>
      <c r="H126" s="23"/>
      <c r="I126" s="23"/>
      <c r="J126" s="23"/>
      <c r="K126" s="23"/>
      <c r="L126" s="40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</row>
    <row r="127" spans="1:31" s="149" customFormat="1" ht="29.3" customHeight="1">
      <c r="A127" s="142"/>
      <c r="B127" s="143"/>
      <c r="C127" s="144" t="s">
        <v>113</v>
      </c>
      <c r="D127" s="145" t="s">
        <v>59</v>
      </c>
      <c r="E127" s="145" t="s">
        <v>55</v>
      </c>
      <c r="F127" s="145" t="s">
        <v>56</v>
      </c>
      <c r="G127" s="145" t="s">
        <v>114</v>
      </c>
      <c r="H127" s="145" t="s">
        <v>115</v>
      </c>
      <c r="I127" s="145" t="s">
        <v>116</v>
      </c>
      <c r="J127" s="146" t="s">
        <v>96</v>
      </c>
      <c r="K127" s="147" t="s">
        <v>117</v>
      </c>
      <c r="L127" s="148"/>
      <c r="M127" s="69"/>
      <c r="N127" s="70" t="s">
        <v>38</v>
      </c>
      <c r="O127" s="70" t="s">
        <v>118</v>
      </c>
      <c r="P127" s="70" t="s">
        <v>119</v>
      </c>
      <c r="Q127" s="70" t="s">
        <v>120</v>
      </c>
      <c r="R127" s="70" t="s">
        <v>121</v>
      </c>
      <c r="S127" s="70" t="s">
        <v>122</v>
      </c>
      <c r="T127" s="71" t="s">
        <v>123</v>
      </c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</row>
    <row r="128" spans="1:63" s="28" customFormat="1" ht="22.8" customHeight="1">
      <c r="A128" s="23"/>
      <c r="B128" s="24"/>
      <c r="C128" s="77" t="s">
        <v>124</v>
      </c>
      <c r="D128" s="23"/>
      <c r="E128" s="23"/>
      <c r="F128" s="23"/>
      <c r="G128" s="23"/>
      <c r="H128" s="23"/>
      <c r="I128" s="23"/>
      <c r="J128" s="150">
        <f>BK128</f>
        <v>0</v>
      </c>
      <c r="K128" s="23"/>
      <c r="L128" s="24"/>
      <c r="M128" s="72"/>
      <c r="N128" s="59"/>
      <c r="O128" s="73"/>
      <c r="P128" s="151">
        <f>P129+P144</f>
        <v>0</v>
      </c>
      <c r="Q128" s="73"/>
      <c r="R128" s="151">
        <f>R129+R144</f>
        <v>6.57499664</v>
      </c>
      <c r="S128" s="73"/>
      <c r="T128" s="152">
        <f>T129+T144</f>
        <v>23.378348</v>
      </c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T128" s="4" t="s">
        <v>73</v>
      </c>
      <c r="AU128" s="4" t="s">
        <v>98</v>
      </c>
      <c r="BK128" s="153">
        <f>BK129+BK144</f>
        <v>0</v>
      </c>
    </row>
    <row r="129" spans="2:63" s="154" customFormat="1" ht="25.9" customHeight="1">
      <c r="B129" s="155"/>
      <c r="D129" s="156" t="s">
        <v>73</v>
      </c>
      <c r="E129" s="157" t="s">
        <v>125</v>
      </c>
      <c r="F129" s="157" t="s">
        <v>126</v>
      </c>
      <c r="I129" s="158"/>
      <c r="J129" s="159">
        <f>BK129</f>
        <v>0</v>
      </c>
      <c r="L129" s="155"/>
      <c r="M129" s="160"/>
      <c r="N129" s="161"/>
      <c r="O129" s="161"/>
      <c r="P129" s="162">
        <f>P130+P134+P141</f>
        <v>0</v>
      </c>
      <c r="Q129" s="161"/>
      <c r="R129" s="162">
        <f>R130+R134+R141</f>
        <v>0</v>
      </c>
      <c r="S129" s="161"/>
      <c r="T129" s="163">
        <f>T130+T134+T141</f>
        <v>0</v>
      </c>
      <c r="AR129" s="156" t="s">
        <v>82</v>
      </c>
      <c r="AT129" s="164" t="s">
        <v>73</v>
      </c>
      <c r="AU129" s="164" t="s">
        <v>74</v>
      </c>
      <c r="AY129" s="156" t="s">
        <v>127</v>
      </c>
      <c r="BK129" s="165">
        <f>BK130+BK134+BK141</f>
        <v>0</v>
      </c>
    </row>
    <row r="130" spans="2:63" s="154" customFormat="1" ht="22.8" customHeight="1">
      <c r="B130" s="155"/>
      <c r="D130" s="156" t="s">
        <v>73</v>
      </c>
      <c r="E130" s="166" t="s">
        <v>128</v>
      </c>
      <c r="F130" s="166" t="s">
        <v>129</v>
      </c>
      <c r="I130" s="158"/>
      <c r="J130" s="167">
        <f>BK130</f>
        <v>0</v>
      </c>
      <c r="L130" s="155"/>
      <c r="M130" s="160"/>
      <c r="N130" s="161"/>
      <c r="O130" s="161"/>
      <c r="P130" s="162">
        <f>SUM(P131:P133)</f>
        <v>0</v>
      </c>
      <c r="Q130" s="161"/>
      <c r="R130" s="162">
        <f>SUM(R131:R133)</f>
        <v>0</v>
      </c>
      <c r="S130" s="161"/>
      <c r="T130" s="163">
        <f>SUM(T131:T133)</f>
        <v>0</v>
      </c>
      <c r="AR130" s="156" t="s">
        <v>82</v>
      </c>
      <c r="AT130" s="164" t="s">
        <v>73</v>
      </c>
      <c r="AU130" s="164" t="s">
        <v>82</v>
      </c>
      <c r="AY130" s="156" t="s">
        <v>127</v>
      </c>
      <c r="BK130" s="165">
        <f>SUM(BK131:BK133)</f>
        <v>0</v>
      </c>
    </row>
    <row r="131" spans="1:65" s="28" customFormat="1" ht="24.15" customHeight="1">
      <c r="A131" s="23"/>
      <c r="B131" s="168"/>
      <c r="C131" s="169" t="s">
        <v>82</v>
      </c>
      <c r="D131" s="169" t="s">
        <v>130</v>
      </c>
      <c r="E131" s="170" t="s">
        <v>131</v>
      </c>
      <c r="F131" s="171" t="s">
        <v>132</v>
      </c>
      <c r="G131" s="172" t="s">
        <v>133</v>
      </c>
      <c r="H131" s="173">
        <v>291.992</v>
      </c>
      <c r="I131" s="174"/>
      <c r="J131" s="175">
        <f>ROUND(I131*H131,2)</f>
        <v>0</v>
      </c>
      <c r="K131" s="176"/>
      <c r="L131" s="24"/>
      <c r="M131" s="177"/>
      <c r="N131" s="178" t="s">
        <v>39</v>
      </c>
      <c r="O131" s="61"/>
      <c r="P131" s="179">
        <f>O131*H131</f>
        <v>0</v>
      </c>
      <c r="Q131" s="179">
        <v>0</v>
      </c>
      <c r="R131" s="179">
        <f>Q131*H131</f>
        <v>0</v>
      </c>
      <c r="S131" s="179">
        <v>0</v>
      </c>
      <c r="T131" s="180">
        <f>S131*H131</f>
        <v>0</v>
      </c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R131" s="181" t="s">
        <v>134</v>
      </c>
      <c r="AT131" s="181" t="s">
        <v>130</v>
      </c>
      <c r="AU131" s="181" t="s">
        <v>84</v>
      </c>
      <c r="AY131" s="4" t="s">
        <v>127</v>
      </c>
      <c r="BE131" s="182">
        <f>IF(N131="základní",J131,0)</f>
        <v>0</v>
      </c>
      <c r="BF131" s="182">
        <f>IF(N131="snížená",J131,0)</f>
        <v>0</v>
      </c>
      <c r="BG131" s="182">
        <f>IF(N131="zákl. přenesená",J131,0)</f>
        <v>0</v>
      </c>
      <c r="BH131" s="182">
        <f>IF(N131="sníž. přenesená",J131,0)</f>
        <v>0</v>
      </c>
      <c r="BI131" s="182">
        <f>IF(N131="nulová",J131,0)</f>
        <v>0</v>
      </c>
      <c r="BJ131" s="4" t="s">
        <v>82</v>
      </c>
      <c r="BK131" s="182">
        <f>ROUND(I131*H131,2)</f>
        <v>0</v>
      </c>
      <c r="BL131" s="4" t="s">
        <v>134</v>
      </c>
      <c r="BM131" s="181" t="s">
        <v>500</v>
      </c>
    </row>
    <row r="132" spans="1:47" s="28" customFormat="1" ht="12.8">
      <c r="A132" s="23"/>
      <c r="B132" s="24"/>
      <c r="C132" s="23"/>
      <c r="D132" s="183" t="s">
        <v>136</v>
      </c>
      <c r="E132" s="23"/>
      <c r="F132" s="184" t="s">
        <v>137</v>
      </c>
      <c r="G132" s="23"/>
      <c r="H132" s="23"/>
      <c r="I132" s="185"/>
      <c r="J132" s="23"/>
      <c r="K132" s="23"/>
      <c r="L132" s="24"/>
      <c r="M132" s="186"/>
      <c r="N132" s="187"/>
      <c r="O132" s="61"/>
      <c r="P132" s="61"/>
      <c r="Q132" s="61"/>
      <c r="R132" s="61"/>
      <c r="S132" s="61"/>
      <c r="T132" s="62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T132" s="4" t="s">
        <v>136</v>
      </c>
      <c r="AU132" s="4" t="s">
        <v>84</v>
      </c>
    </row>
    <row r="133" spans="2:51" s="188" customFormat="1" ht="12.8">
      <c r="B133" s="189"/>
      <c r="D133" s="183" t="s">
        <v>138</v>
      </c>
      <c r="E133" s="190"/>
      <c r="F133" s="191" t="s">
        <v>501</v>
      </c>
      <c r="H133" s="192">
        <v>291.992</v>
      </c>
      <c r="I133" s="193"/>
      <c r="L133" s="189"/>
      <c r="M133" s="194"/>
      <c r="N133" s="195"/>
      <c r="O133" s="195"/>
      <c r="P133" s="195"/>
      <c r="Q133" s="195"/>
      <c r="R133" s="195"/>
      <c r="S133" s="195"/>
      <c r="T133" s="196"/>
      <c r="AT133" s="190" t="s">
        <v>138</v>
      </c>
      <c r="AU133" s="190" t="s">
        <v>84</v>
      </c>
      <c r="AV133" s="188" t="s">
        <v>84</v>
      </c>
      <c r="AW133" s="188" t="s">
        <v>31</v>
      </c>
      <c r="AX133" s="188" t="s">
        <v>82</v>
      </c>
      <c r="AY133" s="190" t="s">
        <v>127</v>
      </c>
    </row>
    <row r="134" spans="2:63" s="154" customFormat="1" ht="22.8" customHeight="1">
      <c r="B134" s="155"/>
      <c r="D134" s="156" t="s">
        <v>73</v>
      </c>
      <c r="E134" s="166" t="s">
        <v>140</v>
      </c>
      <c r="F134" s="166" t="s">
        <v>141</v>
      </c>
      <c r="I134" s="158"/>
      <c r="J134" s="167">
        <f>BK134</f>
        <v>0</v>
      </c>
      <c r="L134" s="155"/>
      <c r="M134" s="160"/>
      <c r="N134" s="161"/>
      <c r="O134" s="161"/>
      <c r="P134" s="162">
        <f>SUM(P135:P140)</f>
        <v>0</v>
      </c>
      <c r="Q134" s="161"/>
      <c r="R134" s="162">
        <f>SUM(R135:R140)</f>
        <v>0</v>
      </c>
      <c r="S134" s="161"/>
      <c r="T134" s="163">
        <f>SUM(T135:T140)</f>
        <v>0</v>
      </c>
      <c r="AR134" s="156" t="s">
        <v>82</v>
      </c>
      <c r="AT134" s="164" t="s">
        <v>73</v>
      </c>
      <c r="AU134" s="164" t="s">
        <v>82</v>
      </c>
      <c r="AY134" s="156" t="s">
        <v>127</v>
      </c>
      <c r="BK134" s="165">
        <f>SUM(BK135:BK140)</f>
        <v>0</v>
      </c>
    </row>
    <row r="135" spans="1:65" s="28" customFormat="1" ht="33" customHeight="1">
      <c r="A135" s="23"/>
      <c r="B135" s="168"/>
      <c r="C135" s="169" t="s">
        <v>84</v>
      </c>
      <c r="D135" s="169" t="s">
        <v>130</v>
      </c>
      <c r="E135" s="170" t="s">
        <v>502</v>
      </c>
      <c r="F135" s="171" t="s">
        <v>503</v>
      </c>
      <c r="G135" s="172" t="s">
        <v>144</v>
      </c>
      <c r="H135" s="173">
        <v>23.378</v>
      </c>
      <c r="I135" s="174"/>
      <c r="J135" s="175">
        <f>ROUND(I135*H135,2)</f>
        <v>0</v>
      </c>
      <c r="K135" s="176"/>
      <c r="L135" s="24"/>
      <c r="M135" s="177"/>
      <c r="N135" s="178" t="s">
        <v>39</v>
      </c>
      <c r="O135" s="61"/>
      <c r="P135" s="179">
        <f>O135*H135</f>
        <v>0</v>
      </c>
      <c r="Q135" s="179">
        <v>0</v>
      </c>
      <c r="R135" s="179">
        <f>Q135*H135</f>
        <v>0</v>
      </c>
      <c r="S135" s="179">
        <v>0</v>
      </c>
      <c r="T135" s="180">
        <f>S135*H135</f>
        <v>0</v>
      </c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R135" s="181" t="s">
        <v>134</v>
      </c>
      <c r="AT135" s="181" t="s">
        <v>130</v>
      </c>
      <c r="AU135" s="181" t="s">
        <v>84</v>
      </c>
      <c r="AY135" s="4" t="s">
        <v>127</v>
      </c>
      <c r="BE135" s="182">
        <f>IF(N135="základní",J135,0)</f>
        <v>0</v>
      </c>
      <c r="BF135" s="182">
        <f>IF(N135="snížená",J135,0)</f>
        <v>0</v>
      </c>
      <c r="BG135" s="182">
        <f>IF(N135="zákl. přenesená",J135,0)</f>
        <v>0</v>
      </c>
      <c r="BH135" s="182">
        <f>IF(N135="sníž. přenesená",J135,0)</f>
        <v>0</v>
      </c>
      <c r="BI135" s="182">
        <f>IF(N135="nulová",J135,0)</f>
        <v>0</v>
      </c>
      <c r="BJ135" s="4" t="s">
        <v>82</v>
      </c>
      <c r="BK135" s="182">
        <f>ROUND(I135*H135,2)</f>
        <v>0</v>
      </c>
      <c r="BL135" s="4" t="s">
        <v>134</v>
      </c>
      <c r="BM135" s="181" t="s">
        <v>504</v>
      </c>
    </row>
    <row r="136" spans="1:47" s="28" customFormat="1" ht="12.8">
      <c r="A136" s="23"/>
      <c r="B136" s="24"/>
      <c r="C136" s="23"/>
      <c r="D136" s="183" t="s">
        <v>136</v>
      </c>
      <c r="E136" s="23"/>
      <c r="F136" s="184" t="s">
        <v>505</v>
      </c>
      <c r="G136" s="23"/>
      <c r="H136" s="23"/>
      <c r="I136" s="185"/>
      <c r="J136" s="23"/>
      <c r="K136" s="23"/>
      <c r="L136" s="24"/>
      <c r="M136" s="186"/>
      <c r="N136" s="187"/>
      <c r="O136" s="61"/>
      <c r="P136" s="61"/>
      <c r="Q136" s="61"/>
      <c r="R136" s="61"/>
      <c r="S136" s="61"/>
      <c r="T136" s="62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T136" s="4" t="s">
        <v>136</v>
      </c>
      <c r="AU136" s="4" t="s">
        <v>84</v>
      </c>
    </row>
    <row r="137" spans="1:65" s="28" customFormat="1" ht="33" customHeight="1">
      <c r="A137" s="23"/>
      <c r="B137" s="168"/>
      <c r="C137" s="169" t="s">
        <v>147</v>
      </c>
      <c r="D137" s="169" t="s">
        <v>130</v>
      </c>
      <c r="E137" s="170" t="s">
        <v>148</v>
      </c>
      <c r="F137" s="171" t="s">
        <v>149</v>
      </c>
      <c r="G137" s="172" t="s">
        <v>144</v>
      </c>
      <c r="H137" s="173">
        <v>23.378</v>
      </c>
      <c r="I137" s="174"/>
      <c r="J137" s="175">
        <f>ROUND(I137*H137,2)</f>
        <v>0</v>
      </c>
      <c r="K137" s="176"/>
      <c r="L137" s="24"/>
      <c r="M137" s="177"/>
      <c r="N137" s="178" t="s">
        <v>39</v>
      </c>
      <c r="O137" s="61"/>
      <c r="P137" s="179">
        <f>O137*H137</f>
        <v>0</v>
      </c>
      <c r="Q137" s="179">
        <v>0</v>
      </c>
      <c r="R137" s="179">
        <f>Q137*H137</f>
        <v>0</v>
      </c>
      <c r="S137" s="179">
        <v>0</v>
      </c>
      <c r="T137" s="180">
        <f>S137*H137</f>
        <v>0</v>
      </c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R137" s="181" t="s">
        <v>134</v>
      </c>
      <c r="AT137" s="181" t="s">
        <v>130</v>
      </c>
      <c r="AU137" s="181" t="s">
        <v>84</v>
      </c>
      <c r="AY137" s="4" t="s">
        <v>127</v>
      </c>
      <c r="BE137" s="182">
        <f>IF(N137="základní",J137,0)</f>
        <v>0</v>
      </c>
      <c r="BF137" s="182">
        <f>IF(N137="snížená",J137,0)</f>
        <v>0</v>
      </c>
      <c r="BG137" s="182">
        <f>IF(N137="zákl. přenesená",J137,0)</f>
        <v>0</v>
      </c>
      <c r="BH137" s="182">
        <f>IF(N137="sníž. přenesená",J137,0)</f>
        <v>0</v>
      </c>
      <c r="BI137" s="182">
        <f>IF(N137="nulová",J137,0)</f>
        <v>0</v>
      </c>
      <c r="BJ137" s="4" t="s">
        <v>82</v>
      </c>
      <c r="BK137" s="182">
        <f>ROUND(I137*H137,2)</f>
        <v>0</v>
      </c>
      <c r="BL137" s="4" t="s">
        <v>134</v>
      </c>
      <c r="BM137" s="181" t="s">
        <v>506</v>
      </c>
    </row>
    <row r="138" spans="1:47" s="28" customFormat="1" ht="12.8">
      <c r="A138" s="23"/>
      <c r="B138" s="24"/>
      <c r="C138" s="23"/>
      <c r="D138" s="183" t="s">
        <v>136</v>
      </c>
      <c r="E138" s="23"/>
      <c r="F138" s="184" t="s">
        <v>151</v>
      </c>
      <c r="G138" s="23"/>
      <c r="H138" s="23"/>
      <c r="I138" s="185"/>
      <c r="J138" s="23"/>
      <c r="K138" s="23"/>
      <c r="L138" s="24"/>
      <c r="M138" s="186"/>
      <c r="N138" s="187"/>
      <c r="O138" s="61"/>
      <c r="P138" s="61"/>
      <c r="Q138" s="61"/>
      <c r="R138" s="61"/>
      <c r="S138" s="61"/>
      <c r="T138" s="62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T138" s="4" t="s">
        <v>136</v>
      </c>
      <c r="AU138" s="4" t="s">
        <v>84</v>
      </c>
    </row>
    <row r="139" spans="1:65" s="28" customFormat="1" ht="24.15" customHeight="1">
      <c r="A139" s="23"/>
      <c r="B139" s="168"/>
      <c r="C139" s="169" t="s">
        <v>134</v>
      </c>
      <c r="D139" s="169" t="s">
        <v>130</v>
      </c>
      <c r="E139" s="170" t="s">
        <v>157</v>
      </c>
      <c r="F139" s="171" t="s">
        <v>158</v>
      </c>
      <c r="G139" s="172" t="s">
        <v>144</v>
      </c>
      <c r="H139" s="173">
        <v>23.378</v>
      </c>
      <c r="I139" s="174"/>
      <c r="J139" s="175">
        <f>ROUND(I139*H139,2)</f>
        <v>0</v>
      </c>
      <c r="K139" s="176"/>
      <c r="L139" s="24"/>
      <c r="M139" s="177"/>
      <c r="N139" s="178" t="s">
        <v>39</v>
      </c>
      <c r="O139" s="61"/>
      <c r="P139" s="179">
        <f>O139*H139</f>
        <v>0</v>
      </c>
      <c r="Q139" s="179">
        <v>0</v>
      </c>
      <c r="R139" s="179">
        <f>Q139*H139</f>
        <v>0</v>
      </c>
      <c r="S139" s="179">
        <v>0</v>
      </c>
      <c r="T139" s="180">
        <f>S139*H139</f>
        <v>0</v>
      </c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R139" s="181" t="s">
        <v>134</v>
      </c>
      <c r="AT139" s="181" t="s">
        <v>130</v>
      </c>
      <c r="AU139" s="181" t="s">
        <v>84</v>
      </c>
      <c r="AY139" s="4" t="s">
        <v>127</v>
      </c>
      <c r="BE139" s="182">
        <f>IF(N139="základní",J139,0)</f>
        <v>0</v>
      </c>
      <c r="BF139" s="182">
        <f>IF(N139="snížená",J139,0)</f>
        <v>0</v>
      </c>
      <c r="BG139" s="182">
        <f>IF(N139="zákl. přenesená",J139,0)</f>
        <v>0</v>
      </c>
      <c r="BH139" s="182">
        <f>IF(N139="sníž. přenesená",J139,0)</f>
        <v>0</v>
      </c>
      <c r="BI139" s="182">
        <f>IF(N139="nulová",J139,0)</f>
        <v>0</v>
      </c>
      <c r="BJ139" s="4" t="s">
        <v>82</v>
      </c>
      <c r="BK139" s="182">
        <f>ROUND(I139*H139,2)</f>
        <v>0</v>
      </c>
      <c r="BL139" s="4" t="s">
        <v>134</v>
      </c>
      <c r="BM139" s="181" t="s">
        <v>507</v>
      </c>
    </row>
    <row r="140" spans="1:47" s="28" customFormat="1" ht="12.8">
      <c r="A140" s="23"/>
      <c r="B140" s="24"/>
      <c r="C140" s="23"/>
      <c r="D140" s="183" t="s">
        <v>136</v>
      </c>
      <c r="E140" s="23"/>
      <c r="F140" s="184" t="s">
        <v>160</v>
      </c>
      <c r="G140" s="23"/>
      <c r="H140" s="23"/>
      <c r="I140" s="185"/>
      <c r="J140" s="23"/>
      <c r="K140" s="23"/>
      <c r="L140" s="24"/>
      <c r="M140" s="186"/>
      <c r="N140" s="187"/>
      <c r="O140" s="61"/>
      <c r="P140" s="61"/>
      <c r="Q140" s="61"/>
      <c r="R140" s="61"/>
      <c r="S140" s="61"/>
      <c r="T140" s="62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T140" s="4" t="s">
        <v>136</v>
      </c>
      <c r="AU140" s="4" t="s">
        <v>84</v>
      </c>
    </row>
    <row r="141" spans="2:63" s="154" customFormat="1" ht="22.8" customHeight="1">
      <c r="B141" s="155"/>
      <c r="D141" s="156" t="s">
        <v>73</v>
      </c>
      <c r="E141" s="166" t="s">
        <v>161</v>
      </c>
      <c r="F141" s="166" t="s">
        <v>162</v>
      </c>
      <c r="I141" s="158"/>
      <c r="J141" s="167">
        <f>BK141</f>
        <v>0</v>
      </c>
      <c r="L141" s="155"/>
      <c r="M141" s="160"/>
      <c r="N141" s="161"/>
      <c r="O141" s="161"/>
      <c r="P141" s="162">
        <f>SUM(P142:P143)</f>
        <v>0</v>
      </c>
      <c r="Q141" s="161"/>
      <c r="R141" s="162">
        <f>SUM(R142:R143)</f>
        <v>0</v>
      </c>
      <c r="S141" s="161"/>
      <c r="T141" s="163">
        <f>SUM(T142:T143)</f>
        <v>0</v>
      </c>
      <c r="AR141" s="156" t="s">
        <v>82</v>
      </c>
      <c r="AT141" s="164" t="s">
        <v>73</v>
      </c>
      <c r="AU141" s="164" t="s">
        <v>82</v>
      </c>
      <c r="AY141" s="156" t="s">
        <v>127</v>
      </c>
      <c r="BK141" s="165">
        <f>SUM(BK142:BK143)</f>
        <v>0</v>
      </c>
    </row>
    <row r="142" spans="1:65" s="28" customFormat="1" ht="21.75" customHeight="1">
      <c r="A142" s="23"/>
      <c r="B142" s="168"/>
      <c r="C142" s="169" t="s">
        <v>156</v>
      </c>
      <c r="D142" s="169" t="s">
        <v>130</v>
      </c>
      <c r="E142" s="170" t="s">
        <v>508</v>
      </c>
      <c r="F142" s="171" t="s">
        <v>509</v>
      </c>
      <c r="G142" s="172" t="s">
        <v>144</v>
      </c>
      <c r="H142" s="173">
        <v>1.357</v>
      </c>
      <c r="I142" s="174"/>
      <c r="J142" s="175">
        <f>ROUND(I142*H142,2)</f>
        <v>0</v>
      </c>
      <c r="K142" s="176"/>
      <c r="L142" s="24"/>
      <c r="M142" s="177"/>
      <c r="N142" s="178" t="s">
        <v>39</v>
      </c>
      <c r="O142" s="61"/>
      <c r="P142" s="179">
        <f>O142*H142</f>
        <v>0</v>
      </c>
      <c r="Q142" s="179">
        <v>0</v>
      </c>
      <c r="R142" s="179">
        <f>Q142*H142</f>
        <v>0</v>
      </c>
      <c r="S142" s="179">
        <v>0</v>
      </c>
      <c r="T142" s="180">
        <f>S142*H142</f>
        <v>0</v>
      </c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R142" s="181" t="s">
        <v>134</v>
      </c>
      <c r="AT142" s="181" t="s">
        <v>130</v>
      </c>
      <c r="AU142" s="181" t="s">
        <v>84</v>
      </c>
      <c r="AY142" s="4" t="s">
        <v>127</v>
      </c>
      <c r="BE142" s="182">
        <f>IF(N142="základní",J142,0)</f>
        <v>0</v>
      </c>
      <c r="BF142" s="182">
        <f>IF(N142="snížená",J142,0)</f>
        <v>0</v>
      </c>
      <c r="BG142" s="182">
        <f>IF(N142="zákl. přenesená",J142,0)</f>
        <v>0</v>
      </c>
      <c r="BH142" s="182">
        <f>IF(N142="sníž. přenesená",J142,0)</f>
        <v>0</v>
      </c>
      <c r="BI142" s="182">
        <f>IF(N142="nulová",J142,0)</f>
        <v>0</v>
      </c>
      <c r="BJ142" s="4" t="s">
        <v>82</v>
      </c>
      <c r="BK142" s="182">
        <f>ROUND(I142*H142,2)</f>
        <v>0</v>
      </c>
      <c r="BL142" s="4" t="s">
        <v>134</v>
      </c>
      <c r="BM142" s="181" t="s">
        <v>510</v>
      </c>
    </row>
    <row r="143" spans="1:47" s="28" customFormat="1" ht="12.8">
      <c r="A143" s="23"/>
      <c r="B143" s="24"/>
      <c r="C143" s="23"/>
      <c r="D143" s="183" t="s">
        <v>136</v>
      </c>
      <c r="E143" s="23"/>
      <c r="F143" s="184" t="s">
        <v>511</v>
      </c>
      <c r="G143" s="23"/>
      <c r="H143" s="23"/>
      <c r="I143" s="185"/>
      <c r="J143" s="23"/>
      <c r="K143" s="23"/>
      <c r="L143" s="24"/>
      <c r="M143" s="186"/>
      <c r="N143" s="187"/>
      <c r="O143" s="61"/>
      <c r="P143" s="61"/>
      <c r="Q143" s="61"/>
      <c r="R143" s="61"/>
      <c r="S143" s="61"/>
      <c r="T143" s="62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T143" s="4" t="s">
        <v>136</v>
      </c>
      <c r="AU143" s="4" t="s">
        <v>84</v>
      </c>
    </row>
    <row r="144" spans="2:63" s="154" customFormat="1" ht="25.9" customHeight="1">
      <c r="B144" s="155"/>
      <c r="D144" s="156" t="s">
        <v>73</v>
      </c>
      <c r="E144" s="157" t="s">
        <v>169</v>
      </c>
      <c r="F144" s="157" t="s">
        <v>170</v>
      </c>
      <c r="I144" s="158"/>
      <c r="J144" s="159">
        <f>BK144</f>
        <v>0</v>
      </c>
      <c r="L144" s="155"/>
      <c r="M144" s="160"/>
      <c r="N144" s="161"/>
      <c r="O144" s="161"/>
      <c r="P144" s="162">
        <f>P145+P146+P215+P246+P255+P258+P271</f>
        <v>0</v>
      </c>
      <c r="Q144" s="161"/>
      <c r="R144" s="162">
        <f>R145+R146+R215+R246+R255+R258+R271</f>
        <v>6.57499664</v>
      </c>
      <c r="S144" s="161"/>
      <c r="T144" s="163">
        <f>T145+T146+T215+T246+T255+T258+T271</f>
        <v>23.378348</v>
      </c>
      <c r="AR144" s="156" t="s">
        <v>84</v>
      </c>
      <c r="AT144" s="164" t="s">
        <v>73</v>
      </c>
      <c r="AU144" s="164" t="s">
        <v>74</v>
      </c>
      <c r="AY144" s="156" t="s">
        <v>127</v>
      </c>
      <c r="BK144" s="165">
        <f>BK145+BK146+BK215+BK246+BK255+BK258+BK271</f>
        <v>0</v>
      </c>
    </row>
    <row r="145" spans="2:63" s="154" customFormat="1" ht="22.8" customHeight="1">
      <c r="B145" s="155"/>
      <c r="D145" s="156" t="s">
        <v>73</v>
      </c>
      <c r="E145" s="166" t="s">
        <v>171</v>
      </c>
      <c r="F145" s="166" t="s">
        <v>172</v>
      </c>
      <c r="I145" s="158"/>
      <c r="J145" s="167">
        <f>BK145</f>
        <v>0</v>
      </c>
      <c r="L145" s="155"/>
      <c r="M145" s="160"/>
      <c r="N145" s="161"/>
      <c r="O145" s="161"/>
      <c r="P145" s="162">
        <v>0</v>
      </c>
      <c r="Q145" s="161"/>
      <c r="R145" s="162">
        <v>0</v>
      </c>
      <c r="S145" s="161"/>
      <c r="T145" s="163">
        <v>0</v>
      </c>
      <c r="AR145" s="156" t="s">
        <v>84</v>
      </c>
      <c r="AT145" s="164" t="s">
        <v>73</v>
      </c>
      <c r="AU145" s="164" t="s">
        <v>82</v>
      </c>
      <c r="AY145" s="156" t="s">
        <v>127</v>
      </c>
      <c r="BK145" s="165">
        <v>0</v>
      </c>
    </row>
    <row r="146" spans="2:63" s="154" customFormat="1" ht="22.8" customHeight="1">
      <c r="B146" s="155"/>
      <c r="D146" s="156" t="s">
        <v>73</v>
      </c>
      <c r="E146" s="166" t="s">
        <v>180</v>
      </c>
      <c r="F146" s="166" t="s">
        <v>181</v>
      </c>
      <c r="I146" s="158"/>
      <c r="J146" s="167">
        <f>BK146</f>
        <v>0</v>
      </c>
      <c r="L146" s="155"/>
      <c r="M146" s="160"/>
      <c r="N146" s="161"/>
      <c r="O146" s="161"/>
      <c r="P146" s="162">
        <f>SUM(P147:P214)</f>
        <v>0</v>
      </c>
      <c r="Q146" s="161"/>
      <c r="R146" s="162">
        <f>SUM(R147:R214)</f>
        <v>3.42997502</v>
      </c>
      <c r="S146" s="161"/>
      <c r="T146" s="163">
        <f>SUM(T147:T214)</f>
        <v>22.7849224</v>
      </c>
      <c r="AR146" s="156" t="s">
        <v>84</v>
      </c>
      <c r="AT146" s="164" t="s">
        <v>73</v>
      </c>
      <c r="AU146" s="164" t="s">
        <v>82</v>
      </c>
      <c r="AY146" s="156" t="s">
        <v>127</v>
      </c>
      <c r="BK146" s="165">
        <f>SUM(BK147:BK214)</f>
        <v>0</v>
      </c>
    </row>
    <row r="147" spans="1:65" s="28" customFormat="1" ht="16.5" customHeight="1">
      <c r="A147" s="23"/>
      <c r="B147" s="168"/>
      <c r="C147" s="169" t="s">
        <v>173</v>
      </c>
      <c r="D147" s="169" t="s">
        <v>130</v>
      </c>
      <c r="E147" s="170" t="s">
        <v>183</v>
      </c>
      <c r="F147" s="171" t="s">
        <v>512</v>
      </c>
      <c r="G147" s="172" t="s">
        <v>185</v>
      </c>
      <c r="H147" s="173">
        <v>123.96</v>
      </c>
      <c r="I147" s="174"/>
      <c r="J147" s="175">
        <f>ROUND(I147*H147,2)</f>
        <v>0</v>
      </c>
      <c r="K147" s="176"/>
      <c r="L147" s="24"/>
      <c r="M147" s="177"/>
      <c r="N147" s="178" t="s">
        <v>39</v>
      </c>
      <c r="O147" s="61"/>
      <c r="P147" s="179">
        <f>O147*H147</f>
        <v>0</v>
      </c>
      <c r="Q147" s="179">
        <v>0</v>
      </c>
      <c r="R147" s="179">
        <f>Q147*H147</f>
        <v>0</v>
      </c>
      <c r="S147" s="179">
        <v>0.0015</v>
      </c>
      <c r="T147" s="180">
        <f>S147*H147</f>
        <v>0.18594</v>
      </c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R147" s="181" t="s">
        <v>176</v>
      </c>
      <c r="AT147" s="181" t="s">
        <v>130</v>
      </c>
      <c r="AU147" s="181" t="s">
        <v>84</v>
      </c>
      <c r="AY147" s="4" t="s">
        <v>127</v>
      </c>
      <c r="BE147" s="182">
        <f>IF(N147="základní",J147,0)</f>
        <v>0</v>
      </c>
      <c r="BF147" s="182">
        <f>IF(N147="snížená",J147,0)</f>
        <v>0</v>
      </c>
      <c r="BG147" s="182">
        <f>IF(N147="zákl. přenesená",J147,0)</f>
        <v>0</v>
      </c>
      <c r="BH147" s="182">
        <f>IF(N147="sníž. přenesená",J147,0)</f>
        <v>0</v>
      </c>
      <c r="BI147" s="182">
        <f>IF(N147="nulová",J147,0)</f>
        <v>0</v>
      </c>
      <c r="BJ147" s="4" t="s">
        <v>82</v>
      </c>
      <c r="BK147" s="182">
        <f>ROUND(I147*H147,2)</f>
        <v>0</v>
      </c>
      <c r="BL147" s="4" t="s">
        <v>176</v>
      </c>
      <c r="BM147" s="181" t="s">
        <v>513</v>
      </c>
    </row>
    <row r="148" spans="1:47" s="28" customFormat="1" ht="12.8">
      <c r="A148" s="23"/>
      <c r="B148" s="24"/>
      <c r="C148" s="23"/>
      <c r="D148" s="183" t="s">
        <v>136</v>
      </c>
      <c r="E148" s="23"/>
      <c r="F148" s="184" t="s">
        <v>187</v>
      </c>
      <c r="G148" s="23"/>
      <c r="H148" s="23"/>
      <c r="I148" s="185"/>
      <c r="J148" s="23"/>
      <c r="K148" s="23"/>
      <c r="L148" s="24"/>
      <c r="M148" s="186"/>
      <c r="N148" s="187"/>
      <c r="O148" s="61"/>
      <c r="P148" s="61"/>
      <c r="Q148" s="61"/>
      <c r="R148" s="61"/>
      <c r="S148" s="61"/>
      <c r="T148" s="62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T148" s="4" t="s">
        <v>136</v>
      </c>
      <c r="AU148" s="4" t="s">
        <v>84</v>
      </c>
    </row>
    <row r="149" spans="2:51" s="188" customFormat="1" ht="12.8">
      <c r="B149" s="189"/>
      <c r="D149" s="183" t="s">
        <v>138</v>
      </c>
      <c r="E149" s="190"/>
      <c r="F149" s="191" t="s">
        <v>514</v>
      </c>
      <c r="H149" s="192">
        <v>123.96</v>
      </c>
      <c r="I149" s="193"/>
      <c r="L149" s="189"/>
      <c r="M149" s="194"/>
      <c r="N149" s="195"/>
      <c r="O149" s="195"/>
      <c r="P149" s="195"/>
      <c r="Q149" s="195"/>
      <c r="R149" s="195"/>
      <c r="S149" s="195"/>
      <c r="T149" s="196"/>
      <c r="AT149" s="190" t="s">
        <v>138</v>
      </c>
      <c r="AU149" s="190" t="s">
        <v>84</v>
      </c>
      <c r="AV149" s="188" t="s">
        <v>84</v>
      </c>
      <c r="AW149" s="188" t="s">
        <v>31</v>
      </c>
      <c r="AX149" s="188" t="s">
        <v>82</v>
      </c>
      <c r="AY149" s="190" t="s">
        <v>127</v>
      </c>
    </row>
    <row r="150" spans="1:65" s="28" customFormat="1" ht="24.15" customHeight="1">
      <c r="A150" s="23"/>
      <c r="B150" s="168"/>
      <c r="C150" s="169" t="s">
        <v>182</v>
      </c>
      <c r="D150" s="169" t="s">
        <v>130</v>
      </c>
      <c r="E150" s="170" t="s">
        <v>515</v>
      </c>
      <c r="F150" s="171" t="s">
        <v>516</v>
      </c>
      <c r="G150" s="172" t="s">
        <v>133</v>
      </c>
      <c r="H150" s="173">
        <v>291.992</v>
      </c>
      <c r="I150" s="174"/>
      <c r="J150" s="175">
        <f>ROUND(I150*H150,2)</f>
        <v>0</v>
      </c>
      <c r="K150" s="176"/>
      <c r="L150" s="24"/>
      <c r="M150" s="177"/>
      <c r="N150" s="178" t="s">
        <v>39</v>
      </c>
      <c r="O150" s="61"/>
      <c r="P150" s="179">
        <f>O150*H150</f>
        <v>0</v>
      </c>
      <c r="Q150" s="179">
        <v>0</v>
      </c>
      <c r="R150" s="179">
        <f>Q150*H150</f>
        <v>0</v>
      </c>
      <c r="S150" s="179">
        <v>0</v>
      </c>
      <c r="T150" s="180">
        <f>S150*H150</f>
        <v>0</v>
      </c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R150" s="181" t="s">
        <v>176</v>
      </c>
      <c r="AT150" s="181" t="s">
        <v>130</v>
      </c>
      <c r="AU150" s="181" t="s">
        <v>84</v>
      </c>
      <c r="AY150" s="4" t="s">
        <v>127</v>
      </c>
      <c r="BE150" s="182">
        <f>IF(N150="základní",J150,0)</f>
        <v>0</v>
      </c>
      <c r="BF150" s="182">
        <f>IF(N150="snížená",J150,0)</f>
        <v>0</v>
      </c>
      <c r="BG150" s="182">
        <f>IF(N150="zákl. přenesená",J150,0)</f>
        <v>0</v>
      </c>
      <c r="BH150" s="182">
        <f>IF(N150="sníž. přenesená",J150,0)</f>
        <v>0</v>
      </c>
      <c r="BI150" s="182">
        <f>IF(N150="nulová",J150,0)</f>
        <v>0</v>
      </c>
      <c r="BJ150" s="4" t="s">
        <v>82</v>
      </c>
      <c r="BK150" s="182">
        <f>ROUND(I150*H150,2)</f>
        <v>0</v>
      </c>
      <c r="BL150" s="4" t="s">
        <v>176</v>
      </c>
      <c r="BM150" s="181" t="s">
        <v>517</v>
      </c>
    </row>
    <row r="151" spans="1:47" s="28" customFormat="1" ht="12.8">
      <c r="A151" s="23"/>
      <c r="B151" s="24"/>
      <c r="C151" s="23"/>
      <c r="D151" s="183" t="s">
        <v>136</v>
      </c>
      <c r="E151" s="23"/>
      <c r="F151" s="184" t="s">
        <v>518</v>
      </c>
      <c r="G151" s="23"/>
      <c r="H151" s="23"/>
      <c r="I151" s="185"/>
      <c r="J151" s="23"/>
      <c r="K151" s="23"/>
      <c r="L151" s="24"/>
      <c r="M151" s="186"/>
      <c r="N151" s="187"/>
      <c r="O151" s="61"/>
      <c r="P151" s="61"/>
      <c r="Q151" s="61"/>
      <c r="R151" s="61"/>
      <c r="S151" s="61"/>
      <c r="T151" s="62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T151" s="4" t="s">
        <v>136</v>
      </c>
      <c r="AU151" s="4" t="s">
        <v>84</v>
      </c>
    </row>
    <row r="152" spans="2:51" s="188" customFormat="1" ht="12.8">
      <c r="B152" s="189"/>
      <c r="D152" s="183" t="s">
        <v>138</v>
      </c>
      <c r="E152" s="190"/>
      <c r="F152" s="191" t="s">
        <v>519</v>
      </c>
      <c r="H152" s="192">
        <v>291.992</v>
      </c>
      <c r="I152" s="193"/>
      <c r="L152" s="189"/>
      <c r="M152" s="194"/>
      <c r="N152" s="195"/>
      <c r="O152" s="195"/>
      <c r="P152" s="195"/>
      <c r="Q152" s="195"/>
      <c r="R152" s="195"/>
      <c r="S152" s="195"/>
      <c r="T152" s="196"/>
      <c r="AT152" s="190" t="s">
        <v>138</v>
      </c>
      <c r="AU152" s="190" t="s">
        <v>84</v>
      </c>
      <c r="AV152" s="188" t="s">
        <v>84</v>
      </c>
      <c r="AW152" s="188" t="s">
        <v>31</v>
      </c>
      <c r="AX152" s="188" t="s">
        <v>82</v>
      </c>
      <c r="AY152" s="190" t="s">
        <v>127</v>
      </c>
    </row>
    <row r="153" spans="1:65" s="28" customFormat="1" ht="24.15" customHeight="1">
      <c r="A153" s="23"/>
      <c r="B153" s="168"/>
      <c r="C153" s="210" t="s">
        <v>191</v>
      </c>
      <c r="D153" s="210" t="s">
        <v>196</v>
      </c>
      <c r="E153" s="211" t="s">
        <v>520</v>
      </c>
      <c r="F153" s="212" t="s">
        <v>521</v>
      </c>
      <c r="G153" s="213" t="s">
        <v>522</v>
      </c>
      <c r="H153" s="214">
        <v>300.752</v>
      </c>
      <c r="I153" s="215"/>
      <c r="J153" s="216">
        <f>ROUND(I153*H153,2)</f>
        <v>0</v>
      </c>
      <c r="K153" s="217"/>
      <c r="L153" s="218"/>
      <c r="M153" s="219"/>
      <c r="N153" s="220" t="s">
        <v>39</v>
      </c>
      <c r="O153" s="61"/>
      <c r="P153" s="179">
        <f>O153*H153</f>
        <v>0</v>
      </c>
      <c r="Q153" s="179">
        <v>0.001</v>
      </c>
      <c r="R153" s="179">
        <f>Q153*H153</f>
        <v>0.300752</v>
      </c>
      <c r="S153" s="179">
        <v>0</v>
      </c>
      <c r="T153" s="180">
        <f>S153*H153</f>
        <v>0</v>
      </c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R153" s="181" t="s">
        <v>199</v>
      </c>
      <c r="AT153" s="181" t="s">
        <v>196</v>
      </c>
      <c r="AU153" s="181" t="s">
        <v>84</v>
      </c>
      <c r="AY153" s="4" t="s">
        <v>127</v>
      </c>
      <c r="BE153" s="182">
        <f>IF(N153="základní",J153,0)</f>
        <v>0</v>
      </c>
      <c r="BF153" s="182">
        <f>IF(N153="snížená",J153,0)</f>
        <v>0</v>
      </c>
      <c r="BG153" s="182">
        <f>IF(N153="zákl. přenesená",J153,0)</f>
        <v>0</v>
      </c>
      <c r="BH153" s="182">
        <f>IF(N153="sníž. přenesená",J153,0)</f>
        <v>0</v>
      </c>
      <c r="BI153" s="182">
        <f>IF(N153="nulová",J153,0)</f>
        <v>0</v>
      </c>
      <c r="BJ153" s="4" t="s">
        <v>82</v>
      </c>
      <c r="BK153" s="182">
        <f>ROUND(I153*H153,2)</f>
        <v>0</v>
      </c>
      <c r="BL153" s="4" t="s">
        <v>176</v>
      </c>
      <c r="BM153" s="181" t="s">
        <v>523</v>
      </c>
    </row>
    <row r="154" spans="1:47" s="28" customFormat="1" ht="12.8">
      <c r="A154" s="23"/>
      <c r="B154" s="24"/>
      <c r="C154" s="23"/>
      <c r="D154" s="183" t="s">
        <v>136</v>
      </c>
      <c r="E154" s="23"/>
      <c r="F154" s="184" t="s">
        <v>521</v>
      </c>
      <c r="G154" s="23"/>
      <c r="H154" s="23"/>
      <c r="I154" s="185"/>
      <c r="J154" s="23"/>
      <c r="K154" s="23"/>
      <c r="L154" s="24"/>
      <c r="M154" s="186"/>
      <c r="N154" s="187"/>
      <c r="O154" s="61"/>
      <c r="P154" s="61"/>
      <c r="Q154" s="61"/>
      <c r="R154" s="61"/>
      <c r="S154" s="61"/>
      <c r="T154" s="62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T154" s="4" t="s">
        <v>136</v>
      </c>
      <c r="AU154" s="4" t="s">
        <v>84</v>
      </c>
    </row>
    <row r="155" spans="2:51" s="188" customFormat="1" ht="12.8">
      <c r="B155" s="189"/>
      <c r="D155" s="183" t="s">
        <v>138</v>
      </c>
      <c r="F155" s="191" t="s">
        <v>524</v>
      </c>
      <c r="H155" s="192">
        <v>300.752</v>
      </c>
      <c r="I155" s="193"/>
      <c r="L155" s="189"/>
      <c r="M155" s="194"/>
      <c r="N155" s="195"/>
      <c r="O155" s="195"/>
      <c r="P155" s="195"/>
      <c r="Q155" s="195"/>
      <c r="R155" s="195"/>
      <c r="S155" s="195"/>
      <c r="T155" s="196"/>
      <c r="AT155" s="190" t="s">
        <v>138</v>
      </c>
      <c r="AU155" s="190" t="s">
        <v>84</v>
      </c>
      <c r="AV155" s="188" t="s">
        <v>84</v>
      </c>
      <c r="AW155" s="188" t="s">
        <v>2</v>
      </c>
      <c r="AX155" s="188" t="s">
        <v>82</v>
      </c>
      <c r="AY155" s="190" t="s">
        <v>127</v>
      </c>
    </row>
    <row r="156" spans="1:65" s="28" customFormat="1" ht="24.15" customHeight="1">
      <c r="A156" s="23"/>
      <c r="B156" s="168"/>
      <c r="C156" s="169" t="s">
        <v>128</v>
      </c>
      <c r="D156" s="169" t="s">
        <v>130</v>
      </c>
      <c r="E156" s="170" t="s">
        <v>525</v>
      </c>
      <c r="F156" s="171" t="s">
        <v>526</v>
      </c>
      <c r="G156" s="172" t="s">
        <v>133</v>
      </c>
      <c r="H156" s="173">
        <v>291.992</v>
      </c>
      <c r="I156" s="174"/>
      <c r="J156" s="175">
        <f>ROUND(I156*H156,2)</f>
        <v>0</v>
      </c>
      <c r="K156" s="176"/>
      <c r="L156" s="24"/>
      <c r="M156" s="177"/>
      <c r="N156" s="178" t="s">
        <v>39</v>
      </c>
      <c r="O156" s="61"/>
      <c r="P156" s="179">
        <f>O156*H156</f>
        <v>0</v>
      </c>
      <c r="Q156" s="179">
        <v>0.00088</v>
      </c>
      <c r="R156" s="179">
        <f>Q156*H156</f>
        <v>0.25695296</v>
      </c>
      <c r="S156" s="179">
        <v>0</v>
      </c>
      <c r="T156" s="180">
        <f>S156*H156</f>
        <v>0</v>
      </c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R156" s="181" t="s">
        <v>176</v>
      </c>
      <c r="AT156" s="181" t="s">
        <v>130</v>
      </c>
      <c r="AU156" s="181" t="s">
        <v>84</v>
      </c>
      <c r="AY156" s="4" t="s">
        <v>127</v>
      </c>
      <c r="BE156" s="182">
        <f>IF(N156="základní",J156,0)</f>
        <v>0</v>
      </c>
      <c r="BF156" s="182">
        <f>IF(N156="snížená",J156,0)</f>
        <v>0</v>
      </c>
      <c r="BG156" s="182">
        <f>IF(N156="zákl. přenesená",J156,0)</f>
        <v>0</v>
      </c>
      <c r="BH156" s="182">
        <f>IF(N156="sníž. přenesená",J156,0)</f>
        <v>0</v>
      </c>
      <c r="BI156" s="182">
        <f>IF(N156="nulová",J156,0)</f>
        <v>0</v>
      </c>
      <c r="BJ156" s="4" t="s">
        <v>82</v>
      </c>
      <c r="BK156" s="182">
        <f>ROUND(I156*H156,2)</f>
        <v>0</v>
      </c>
      <c r="BL156" s="4" t="s">
        <v>176</v>
      </c>
      <c r="BM156" s="181" t="s">
        <v>527</v>
      </c>
    </row>
    <row r="157" spans="1:47" s="28" customFormat="1" ht="12.8">
      <c r="A157" s="23"/>
      <c r="B157" s="24"/>
      <c r="C157" s="23"/>
      <c r="D157" s="183" t="s">
        <v>136</v>
      </c>
      <c r="E157" s="23"/>
      <c r="F157" s="184" t="s">
        <v>528</v>
      </c>
      <c r="G157" s="23"/>
      <c r="H157" s="23"/>
      <c r="I157" s="185"/>
      <c r="J157" s="23"/>
      <c r="K157" s="23"/>
      <c r="L157" s="24"/>
      <c r="M157" s="186"/>
      <c r="N157" s="187"/>
      <c r="O157" s="61"/>
      <c r="P157" s="61"/>
      <c r="Q157" s="61"/>
      <c r="R157" s="61"/>
      <c r="S157" s="61"/>
      <c r="T157" s="62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T157" s="4" t="s">
        <v>136</v>
      </c>
      <c r="AU157" s="4" t="s">
        <v>84</v>
      </c>
    </row>
    <row r="158" spans="1:65" s="28" customFormat="1" ht="24.15" customHeight="1">
      <c r="A158" s="23"/>
      <c r="B158" s="168"/>
      <c r="C158" s="210" t="s">
        <v>202</v>
      </c>
      <c r="D158" s="210" t="s">
        <v>196</v>
      </c>
      <c r="E158" s="211" t="s">
        <v>529</v>
      </c>
      <c r="F158" s="212" t="s">
        <v>530</v>
      </c>
      <c r="G158" s="213" t="s">
        <v>133</v>
      </c>
      <c r="H158" s="214">
        <v>340.317</v>
      </c>
      <c r="I158" s="215"/>
      <c r="J158" s="216">
        <f>ROUND(I158*H158,2)</f>
        <v>0</v>
      </c>
      <c r="K158" s="217"/>
      <c r="L158" s="218"/>
      <c r="M158" s="219"/>
      <c r="N158" s="220" t="s">
        <v>39</v>
      </c>
      <c r="O158" s="61"/>
      <c r="P158" s="179">
        <f>O158*H158</f>
        <v>0</v>
      </c>
      <c r="Q158" s="179">
        <v>0.0054</v>
      </c>
      <c r="R158" s="179">
        <f>Q158*H158</f>
        <v>1.8377118</v>
      </c>
      <c r="S158" s="179">
        <v>0</v>
      </c>
      <c r="T158" s="180">
        <f>S158*H158</f>
        <v>0</v>
      </c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R158" s="181" t="s">
        <v>199</v>
      </c>
      <c r="AT158" s="181" t="s">
        <v>196</v>
      </c>
      <c r="AU158" s="181" t="s">
        <v>84</v>
      </c>
      <c r="AY158" s="4" t="s">
        <v>127</v>
      </c>
      <c r="BE158" s="182">
        <f>IF(N158="základní",J158,0)</f>
        <v>0</v>
      </c>
      <c r="BF158" s="182">
        <f>IF(N158="snížená",J158,0)</f>
        <v>0</v>
      </c>
      <c r="BG158" s="182">
        <f>IF(N158="zákl. přenesená",J158,0)</f>
        <v>0</v>
      </c>
      <c r="BH158" s="182">
        <f>IF(N158="sníž. přenesená",J158,0)</f>
        <v>0</v>
      </c>
      <c r="BI158" s="182">
        <f>IF(N158="nulová",J158,0)</f>
        <v>0</v>
      </c>
      <c r="BJ158" s="4" t="s">
        <v>82</v>
      </c>
      <c r="BK158" s="182">
        <f>ROUND(I158*H158,2)</f>
        <v>0</v>
      </c>
      <c r="BL158" s="4" t="s">
        <v>176</v>
      </c>
      <c r="BM158" s="181" t="s">
        <v>531</v>
      </c>
    </row>
    <row r="159" spans="1:47" s="28" customFormat="1" ht="12.8">
      <c r="A159" s="23"/>
      <c r="B159" s="24"/>
      <c r="C159" s="23"/>
      <c r="D159" s="183" t="s">
        <v>136</v>
      </c>
      <c r="E159" s="23"/>
      <c r="F159" s="184" t="s">
        <v>530</v>
      </c>
      <c r="G159" s="23"/>
      <c r="H159" s="23"/>
      <c r="I159" s="185"/>
      <c r="J159" s="23"/>
      <c r="K159" s="23"/>
      <c r="L159" s="24"/>
      <c r="M159" s="186"/>
      <c r="N159" s="187"/>
      <c r="O159" s="61"/>
      <c r="P159" s="61"/>
      <c r="Q159" s="61"/>
      <c r="R159" s="61"/>
      <c r="S159" s="61"/>
      <c r="T159" s="62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T159" s="4" t="s">
        <v>136</v>
      </c>
      <c r="AU159" s="4" t="s">
        <v>84</v>
      </c>
    </row>
    <row r="160" spans="2:51" s="188" customFormat="1" ht="12.8">
      <c r="B160" s="189"/>
      <c r="D160" s="183" t="s">
        <v>138</v>
      </c>
      <c r="F160" s="191" t="s">
        <v>532</v>
      </c>
      <c r="H160" s="192">
        <v>340.317</v>
      </c>
      <c r="I160" s="193"/>
      <c r="L160" s="189"/>
      <c r="M160" s="194"/>
      <c r="N160" s="195"/>
      <c r="O160" s="195"/>
      <c r="P160" s="195"/>
      <c r="Q160" s="195"/>
      <c r="R160" s="195"/>
      <c r="S160" s="195"/>
      <c r="T160" s="196"/>
      <c r="AT160" s="190" t="s">
        <v>138</v>
      </c>
      <c r="AU160" s="190" t="s">
        <v>84</v>
      </c>
      <c r="AV160" s="188" t="s">
        <v>84</v>
      </c>
      <c r="AW160" s="188" t="s">
        <v>2</v>
      </c>
      <c r="AX160" s="188" t="s">
        <v>82</v>
      </c>
      <c r="AY160" s="190" t="s">
        <v>127</v>
      </c>
    </row>
    <row r="161" spans="1:65" s="28" customFormat="1" ht="24.15" customHeight="1">
      <c r="A161" s="23"/>
      <c r="B161" s="168"/>
      <c r="C161" s="169" t="s">
        <v>207</v>
      </c>
      <c r="D161" s="169" t="s">
        <v>130</v>
      </c>
      <c r="E161" s="170" t="s">
        <v>203</v>
      </c>
      <c r="F161" s="171" t="s">
        <v>204</v>
      </c>
      <c r="G161" s="172" t="s">
        <v>133</v>
      </c>
      <c r="H161" s="173">
        <v>291.992</v>
      </c>
      <c r="I161" s="174"/>
      <c r="J161" s="175">
        <f>ROUND(I161*H161,2)</f>
        <v>0</v>
      </c>
      <c r="K161" s="176"/>
      <c r="L161" s="24"/>
      <c r="M161" s="177"/>
      <c r="N161" s="178" t="s">
        <v>39</v>
      </c>
      <c r="O161" s="61"/>
      <c r="P161" s="179">
        <f>O161*H161</f>
        <v>0</v>
      </c>
      <c r="Q161" s="179">
        <v>0</v>
      </c>
      <c r="R161" s="179">
        <f>Q161*H161</f>
        <v>0</v>
      </c>
      <c r="S161" s="179">
        <v>0.0032</v>
      </c>
      <c r="T161" s="180">
        <f>S161*H161</f>
        <v>0.9343744</v>
      </c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R161" s="181" t="s">
        <v>176</v>
      </c>
      <c r="AT161" s="181" t="s">
        <v>130</v>
      </c>
      <c r="AU161" s="181" t="s">
        <v>84</v>
      </c>
      <c r="AY161" s="4" t="s">
        <v>127</v>
      </c>
      <c r="BE161" s="182">
        <f>IF(N161="základní",J161,0)</f>
        <v>0</v>
      </c>
      <c r="BF161" s="182">
        <f>IF(N161="snížená",J161,0)</f>
        <v>0</v>
      </c>
      <c r="BG161" s="182">
        <f>IF(N161="zákl. přenesená",J161,0)</f>
        <v>0</v>
      </c>
      <c r="BH161" s="182">
        <f>IF(N161="sníž. přenesená",J161,0)</f>
        <v>0</v>
      </c>
      <c r="BI161" s="182">
        <f>IF(N161="nulová",J161,0)</f>
        <v>0</v>
      </c>
      <c r="BJ161" s="4" t="s">
        <v>82</v>
      </c>
      <c r="BK161" s="182">
        <f>ROUND(I161*H161,2)</f>
        <v>0</v>
      </c>
      <c r="BL161" s="4" t="s">
        <v>176</v>
      </c>
      <c r="BM161" s="181" t="s">
        <v>533</v>
      </c>
    </row>
    <row r="162" spans="1:47" s="28" customFormat="1" ht="12.8">
      <c r="A162" s="23"/>
      <c r="B162" s="24"/>
      <c r="C162" s="23"/>
      <c r="D162" s="183" t="s">
        <v>136</v>
      </c>
      <c r="E162" s="23"/>
      <c r="F162" s="184" t="s">
        <v>206</v>
      </c>
      <c r="G162" s="23"/>
      <c r="H162" s="23"/>
      <c r="I162" s="185"/>
      <c r="J162" s="23"/>
      <c r="K162" s="23"/>
      <c r="L162" s="24"/>
      <c r="M162" s="186"/>
      <c r="N162" s="187"/>
      <c r="O162" s="61"/>
      <c r="P162" s="61"/>
      <c r="Q162" s="61"/>
      <c r="R162" s="61"/>
      <c r="S162" s="61"/>
      <c r="T162" s="62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T162" s="4" t="s">
        <v>136</v>
      </c>
      <c r="AU162" s="4" t="s">
        <v>84</v>
      </c>
    </row>
    <row r="163" spans="2:51" s="188" customFormat="1" ht="12.8">
      <c r="B163" s="189"/>
      <c r="D163" s="183" t="s">
        <v>138</v>
      </c>
      <c r="E163" s="190"/>
      <c r="F163" s="191" t="s">
        <v>534</v>
      </c>
      <c r="H163" s="192">
        <v>291.992</v>
      </c>
      <c r="I163" s="193"/>
      <c r="L163" s="189"/>
      <c r="M163" s="194"/>
      <c r="N163" s="195"/>
      <c r="O163" s="195"/>
      <c r="P163" s="195"/>
      <c r="Q163" s="195"/>
      <c r="R163" s="195"/>
      <c r="S163" s="195"/>
      <c r="T163" s="196"/>
      <c r="AT163" s="190" t="s">
        <v>138</v>
      </c>
      <c r="AU163" s="190" t="s">
        <v>84</v>
      </c>
      <c r="AV163" s="188" t="s">
        <v>84</v>
      </c>
      <c r="AW163" s="188" t="s">
        <v>31</v>
      </c>
      <c r="AX163" s="188" t="s">
        <v>82</v>
      </c>
      <c r="AY163" s="190" t="s">
        <v>127</v>
      </c>
    </row>
    <row r="164" spans="1:65" s="28" customFormat="1" ht="37.8" customHeight="1">
      <c r="A164" s="23"/>
      <c r="B164" s="168"/>
      <c r="C164" s="169" t="s">
        <v>213</v>
      </c>
      <c r="D164" s="169" t="s">
        <v>130</v>
      </c>
      <c r="E164" s="170" t="s">
        <v>219</v>
      </c>
      <c r="F164" s="171" t="s">
        <v>220</v>
      </c>
      <c r="G164" s="172" t="s">
        <v>185</v>
      </c>
      <c r="H164" s="173">
        <v>175.1</v>
      </c>
      <c r="I164" s="174"/>
      <c r="J164" s="175">
        <f>ROUND(I164*H164,2)</f>
        <v>0</v>
      </c>
      <c r="K164" s="176"/>
      <c r="L164" s="24"/>
      <c r="M164" s="177"/>
      <c r="N164" s="178" t="s">
        <v>39</v>
      </c>
      <c r="O164" s="61"/>
      <c r="P164" s="179">
        <f>O164*H164</f>
        <v>0</v>
      </c>
      <c r="Q164" s="179">
        <v>0.0006</v>
      </c>
      <c r="R164" s="179">
        <f>Q164*H164</f>
        <v>0.10506</v>
      </c>
      <c r="S164" s="179">
        <v>0</v>
      </c>
      <c r="T164" s="180">
        <f>S164*H164</f>
        <v>0</v>
      </c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R164" s="181" t="s">
        <v>176</v>
      </c>
      <c r="AT164" s="181" t="s">
        <v>130</v>
      </c>
      <c r="AU164" s="181" t="s">
        <v>84</v>
      </c>
      <c r="AY164" s="4" t="s">
        <v>127</v>
      </c>
      <c r="BE164" s="182">
        <f>IF(N164="základní",J164,0)</f>
        <v>0</v>
      </c>
      <c r="BF164" s="182">
        <f>IF(N164="snížená",J164,0)</f>
        <v>0</v>
      </c>
      <c r="BG164" s="182">
        <f>IF(N164="zákl. přenesená",J164,0)</f>
        <v>0</v>
      </c>
      <c r="BH164" s="182">
        <f>IF(N164="sníž. přenesená",J164,0)</f>
        <v>0</v>
      </c>
      <c r="BI164" s="182">
        <f>IF(N164="nulová",J164,0)</f>
        <v>0</v>
      </c>
      <c r="BJ164" s="4" t="s">
        <v>82</v>
      </c>
      <c r="BK164" s="182">
        <f>ROUND(I164*H164,2)</f>
        <v>0</v>
      </c>
      <c r="BL164" s="4" t="s">
        <v>176</v>
      </c>
      <c r="BM164" s="181" t="s">
        <v>535</v>
      </c>
    </row>
    <row r="165" spans="1:47" s="28" customFormat="1" ht="12.8">
      <c r="A165" s="23"/>
      <c r="B165" s="24"/>
      <c r="C165" s="23"/>
      <c r="D165" s="183" t="s">
        <v>136</v>
      </c>
      <c r="E165" s="23"/>
      <c r="F165" s="184" t="s">
        <v>222</v>
      </c>
      <c r="G165" s="23"/>
      <c r="H165" s="23"/>
      <c r="I165" s="185"/>
      <c r="J165" s="23"/>
      <c r="K165" s="23"/>
      <c r="L165" s="24"/>
      <c r="M165" s="186"/>
      <c r="N165" s="187"/>
      <c r="O165" s="61"/>
      <c r="P165" s="61"/>
      <c r="Q165" s="61"/>
      <c r="R165" s="61"/>
      <c r="S165" s="61"/>
      <c r="T165" s="62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T165" s="4" t="s">
        <v>136</v>
      </c>
      <c r="AU165" s="4" t="s">
        <v>84</v>
      </c>
    </row>
    <row r="166" spans="2:51" s="188" customFormat="1" ht="12.8">
      <c r="B166" s="189"/>
      <c r="D166" s="183" t="s">
        <v>138</v>
      </c>
      <c r="E166" s="190"/>
      <c r="F166" s="191" t="s">
        <v>536</v>
      </c>
      <c r="H166" s="192">
        <v>175.1</v>
      </c>
      <c r="I166" s="193"/>
      <c r="L166" s="189"/>
      <c r="M166" s="194"/>
      <c r="N166" s="195"/>
      <c r="O166" s="195"/>
      <c r="P166" s="195"/>
      <c r="Q166" s="195"/>
      <c r="R166" s="195"/>
      <c r="S166" s="195"/>
      <c r="T166" s="196"/>
      <c r="AT166" s="190" t="s">
        <v>138</v>
      </c>
      <c r="AU166" s="190" t="s">
        <v>84</v>
      </c>
      <c r="AV166" s="188" t="s">
        <v>84</v>
      </c>
      <c r="AW166" s="188" t="s">
        <v>31</v>
      </c>
      <c r="AX166" s="188" t="s">
        <v>74</v>
      </c>
      <c r="AY166" s="190" t="s">
        <v>127</v>
      </c>
    </row>
    <row r="167" spans="2:51" s="201" customFormat="1" ht="12.8">
      <c r="B167" s="202"/>
      <c r="D167" s="183" t="s">
        <v>138</v>
      </c>
      <c r="E167" s="203"/>
      <c r="F167" s="204" t="s">
        <v>190</v>
      </c>
      <c r="H167" s="205">
        <v>175.1</v>
      </c>
      <c r="I167" s="206"/>
      <c r="L167" s="202"/>
      <c r="M167" s="207"/>
      <c r="N167" s="208"/>
      <c r="O167" s="208"/>
      <c r="P167" s="208"/>
      <c r="Q167" s="208"/>
      <c r="R167" s="208"/>
      <c r="S167" s="208"/>
      <c r="T167" s="209"/>
      <c r="AT167" s="203" t="s">
        <v>138</v>
      </c>
      <c r="AU167" s="203" t="s">
        <v>84</v>
      </c>
      <c r="AV167" s="201" t="s">
        <v>134</v>
      </c>
      <c r="AW167" s="201" t="s">
        <v>31</v>
      </c>
      <c r="AX167" s="201" t="s">
        <v>82</v>
      </c>
      <c r="AY167" s="203" t="s">
        <v>127</v>
      </c>
    </row>
    <row r="168" spans="1:65" s="28" customFormat="1" ht="37.8" customHeight="1">
      <c r="A168" s="23"/>
      <c r="B168" s="168"/>
      <c r="C168" s="169" t="s">
        <v>218</v>
      </c>
      <c r="D168" s="169" t="s">
        <v>130</v>
      </c>
      <c r="E168" s="170" t="s">
        <v>226</v>
      </c>
      <c r="F168" s="171" t="s">
        <v>227</v>
      </c>
      <c r="G168" s="172" t="s">
        <v>185</v>
      </c>
      <c r="H168" s="173">
        <v>113.7</v>
      </c>
      <c r="I168" s="174"/>
      <c r="J168" s="175">
        <f>ROUND(I168*H168,2)</f>
        <v>0</v>
      </c>
      <c r="K168" s="176"/>
      <c r="L168" s="24"/>
      <c r="M168" s="177"/>
      <c r="N168" s="178" t="s">
        <v>39</v>
      </c>
      <c r="O168" s="61"/>
      <c r="P168" s="179">
        <f>O168*H168</f>
        <v>0</v>
      </c>
      <c r="Q168" s="179">
        <v>0.0006</v>
      </c>
      <c r="R168" s="179">
        <f>Q168*H168</f>
        <v>0.06822</v>
      </c>
      <c r="S168" s="179">
        <v>0</v>
      </c>
      <c r="T168" s="180">
        <f>S168*H168</f>
        <v>0</v>
      </c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R168" s="181" t="s">
        <v>176</v>
      </c>
      <c r="AT168" s="181" t="s">
        <v>130</v>
      </c>
      <c r="AU168" s="181" t="s">
        <v>84</v>
      </c>
      <c r="AY168" s="4" t="s">
        <v>127</v>
      </c>
      <c r="BE168" s="182">
        <f>IF(N168="základní",J168,0)</f>
        <v>0</v>
      </c>
      <c r="BF168" s="182">
        <f>IF(N168="snížená",J168,0)</f>
        <v>0</v>
      </c>
      <c r="BG168" s="182">
        <f>IF(N168="zákl. přenesená",J168,0)</f>
        <v>0</v>
      </c>
      <c r="BH168" s="182">
        <f>IF(N168="sníž. přenesená",J168,0)</f>
        <v>0</v>
      </c>
      <c r="BI168" s="182">
        <f>IF(N168="nulová",J168,0)</f>
        <v>0</v>
      </c>
      <c r="BJ168" s="4" t="s">
        <v>82</v>
      </c>
      <c r="BK168" s="182">
        <f>ROUND(I168*H168,2)</f>
        <v>0</v>
      </c>
      <c r="BL168" s="4" t="s">
        <v>176</v>
      </c>
      <c r="BM168" s="181" t="s">
        <v>537</v>
      </c>
    </row>
    <row r="169" spans="1:47" s="28" customFormat="1" ht="12.8">
      <c r="A169" s="23"/>
      <c r="B169" s="24"/>
      <c r="C169" s="23"/>
      <c r="D169" s="183" t="s">
        <v>136</v>
      </c>
      <c r="E169" s="23"/>
      <c r="F169" s="184" t="s">
        <v>229</v>
      </c>
      <c r="G169" s="23"/>
      <c r="H169" s="23"/>
      <c r="I169" s="185"/>
      <c r="J169" s="23"/>
      <c r="K169" s="23"/>
      <c r="L169" s="24"/>
      <c r="M169" s="186"/>
      <c r="N169" s="187"/>
      <c r="O169" s="61"/>
      <c r="P169" s="61"/>
      <c r="Q169" s="61"/>
      <c r="R169" s="61"/>
      <c r="S169" s="61"/>
      <c r="T169" s="62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T169" s="4" t="s">
        <v>136</v>
      </c>
      <c r="AU169" s="4" t="s">
        <v>84</v>
      </c>
    </row>
    <row r="170" spans="2:51" s="188" customFormat="1" ht="12.8">
      <c r="B170" s="189"/>
      <c r="D170" s="183" t="s">
        <v>138</v>
      </c>
      <c r="E170" s="190"/>
      <c r="F170" s="191" t="s">
        <v>538</v>
      </c>
      <c r="H170" s="192">
        <v>113.7</v>
      </c>
      <c r="I170" s="193"/>
      <c r="L170" s="189"/>
      <c r="M170" s="194"/>
      <c r="N170" s="195"/>
      <c r="O170" s="195"/>
      <c r="P170" s="195"/>
      <c r="Q170" s="195"/>
      <c r="R170" s="195"/>
      <c r="S170" s="195"/>
      <c r="T170" s="196"/>
      <c r="AT170" s="190" t="s">
        <v>138</v>
      </c>
      <c r="AU170" s="190" t="s">
        <v>84</v>
      </c>
      <c r="AV170" s="188" t="s">
        <v>84</v>
      </c>
      <c r="AW170" s="188" t="s">
        <v>31</v>
      </c>
      <c r="AX170" s="188" t="s">
        <v>82</v>
      </c>
      <c r="AY170" s="190" t="s">
        <v>127</v>
      </c>
    </row>
    <row r="171" spans="1:65" s="28" customFormat="1" ht="37.8" customHeight="1">
      <c r="A171" s="23"/>
      <c r="B171" s="168"/>
      <c r="C171" s="169" t="s">
        <v>225</v>
      </c>
      <c r="D171" s="169" t="s">
        <v>130</v>
      </c>
      <c r="E171" s="170" t="s">
        <v>242</v>
      </c>
      <c r="F171" s="171" t="s">
        <v>243</v>
      </c>
      <c r="G171" s="172" t="s">
        <v>185</v>
      </c>
      <c r="H171" s="173">
        <v>63</v>
      </c>
      <c r="I171" s="174"/>
      <c r="J171" s="175">
        <f>ROUND(I171*H171,2)</f>
        <v>0</v>
      </c>
      <c r="K171" s="176"/>
      <c r="L171" s="24"/>
      <c r="M171" s="177"/>
      <c r="N171" s="178" t="s">
        <v>39</v>
      </c>
      <c r="O171" s="61"/>
      <c r="P171" s="179">
        <f>O171*H171</f>
        <v>0</v>
      </c>
      <c r="Q171" s="179">
        <v>0.00162</v>
      </c>
      <c r="R171" s="179">
        <f>Q171*H171</f>
        <v>0.10206</v>
      </c>
      <c r="S171" s="179">
        <v>0</v>
      </c>
      <c r="T171" s="180">
        <f>S171*H171</f>
        <v>0</v>
      </c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R171" s="181" t="s">
        <v>176</v>
      </c>
      <c r="AT171" s="181" t="s">
        <v>130</v>
      </c>
      <c r="AU171" s="181" t="s">
        <v>84</v>
      </c>
      <c r="AY171" s="4" t="s">
        <v>127</v>
      </c>
      <c r="BE171" s="182">
        <f>IF(N171="základní",J171,0)</f>
        <v>0</v>
      </c>
      <c r="BF171" s="182">
        <f>IF(N171="snížená",J171,0)</f>
        <v>0</v>
      </c>
      <c r="BG171" s="182">
        <f>IF(N171="zákl. přenesená",J171,0)</f>
        <v>0</v>
      </c>
      <c r="BH171" s="182">
        <f>IF(N171="sníž. přenesená",J171,0)</f>
        <v>0</v>
      </c>
      <c r="BI171" s="182">
        <f>IF(N171="nulová",J171,0)</f>
        <v>0</v>
      </c>
      <c r="BJ171" s="4" t="s">
        <v>82</v>
      </c>
      <c r="BK171" s="182">
        <f>ROUND(I171*H171,2)</f>
        <v>0</v>
      </c>
      <c r="BL171" s="4" t="s">
        <v>176</v>
      </c>
      <c r="BM171" s="181" t="s">
        <v>539</v>
      </c>
    </row>
    <row r="172" spans="1:47" s="28" customFormat="1" ht="12.8">
      <c r="A172" s="23"/>
      <c r="B172" s="24"/>
      <c r="C172" s="23"/>
      <c r="D172" s="183" t="s">
        <v>136</v>
      </c>
      <c r="E172" s="23"/>
      <c r="F172" s="184" t="s">
        <v>245</v>
      </c>
      <c r="G172" s="23"/>
      <c r="H172" s="23"/>
      <c r="I172" s="185"/>
      <c r="J172" s="23"/>
      <c r="K172" s="23"/>
      <c r="L172" s="24"/>
      <c r="M172" s="186"/>
      <c r="N172" s="187"/>
      <c r="O172" s="61"/>
      <c r="P172" s="61"/>
      <c r="Q172" s="61"/>
      <c r="R172" s="61"/>
      <c r="S172" s="61"/>
      <c r="T172" s="62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T172" s="4" t="s">
        <v>136</v>
      </c>
      <c r="AU172" s="4" t="s">
        <v>84</v>
      </c>
    </row>
    <row r="173" spans="2:51" s="188" customFormat="1" ht="12.8">
      <c r="B173" s="189"/>
      <c r="D173" s="183" t="s">
        <v>138</v>
      </c>
      <c r="E173" s="190"/>
      <c r="F173" s="191" t="s">
        <v>540</v>
      </c>
      <c r="H173" s="192">
        <v>63</v>
      </c>
      <c r="I173" s="193"/>
      <c r="L173" s="189"/>
      <c r="M173" s="194"/>
      <c r="N173" s="195"/>
      <c r="O173" s="195"/>
      <c r="P173" s="195"/>
      <c r="Q173" s="195"/>
      <c r="R173" s="195"/>
      <c r="S173" s="195"/>
      <c r="T173" s="196"/>
      <c r="AT173" s="190" t="s">
        <v>138</v>
      </c>
      <c r="AU173" s="190" t="s">
        <v>84</v>
      </c>
      <c r="AV173" s="188" t="s">
        <v>84</v>
      </c>
      <c r="AW173" s="188" t="s">
        <v>31</v>
      </c>
      <c r="AX173" s="188" t="s">
        <v>82</v>
      </c>
      <c r="AY173" s="190" t="s">
        <v>127</v>
      </c>
    </row>
    <row r="174" spans="1:65" s="28" customFormat="1" ht="33" customHeight="1">
      <c r="A174" s="23"/>
      <c r="B174" s="168"/>
      <c r="C174" s="169" t="s">
        <v>7</v>
      </c>
      <c r="D174" s="169" t="s">
        <v>130</v>
      </c>
      <c r="E174" s="170" t="s">
        <v>248</v>
      </c>
      <c r="F174" s="171" t="s">
        <v>249</v>
      </c>
      <c r="G174" s="172" t="s">
        <v>185</v>
      </c>
      <c r="H174" s="173">
        <v>52</v>
      </c>
      <c r="I174" s="174"/>
      <c r="J174" s="175">
        <f>ROUND(I174*H174,2)</f>
        <v>0</v>
      </c>
      <c r="K174" s="176"/>
      <c r="L174" s="24"/>
      <c r="M174" s="177"/>
      <c r="N174" s="178" t="s">
        <v>39</v>
      </c>
      <c r="O174" s="61"/>
      <c r="P174" s="179">
        <f>O174*H174</f>
        <v>0</v>
      </c>
      <c r="Q174" s="179">
        <v>0.00038</v>
      </c>
      <c r="R174" s="179">
        <f>Q174*H174</f>
        <v>0.01976</v>
      </c>
      <c r="S174" s="179">
        <v>0</v>
      </c>
      <c r="T174" s="180">
        <f>S174*H174</f>
        <v>0</v>
      </c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R174" s="181" t="s">
        <v>176</v>
      </c>
      <c r="AT174" s="181" t="s">
        <v>130</v>
      </c>
      <c r="AU174" s="181" t="s">
        <v>84</v>
      </c>
      <c r="AY174" s="4" t="s">
        <v>127</v>
      </c>
      <c r="BE174" s="182">
        <f>IF(N174="základní",J174,0)</f>
        <v>0</v>
      </c>
      <c r="BF174" s="182">
        <f>IF(N174="snížená",J174,0)</f>
        <v>0</v>
      </c>
      <c r="BG174" s="182">
        <f>IF(N174="zákl. přenesená",J174,0)</f>
        <v>0</v>
      </c>
      <c r="BH174" s="182">
        <f>IF(N174="sníž. přenesená",J174,0)</f>
        <v>0</v>
      </c>
      <c r="BI174" s="182">
        <f>IF(N174="nulová",J174,0)</f>
        <v>0</v>
      </c>
      <c r="BJ174" s="4" t="s">
        <v>82</v>
      </c>
      <c r="BK174" s="182">
        <f>ROUND(I174*H174,2)</f>
        <v>0</v>
      </c>
      <c r="BL174" s="4" t="s">
        <v>176</v>
      </c>
      <c r="BM174" s="181" t="s">
        <v>541</v>
      </c>
    </row>
    <row r="175" spans="1:47" s="28" customFormat="1" ht="12.8">
      <c r="A175" s="23"/>
      <c r="B175" s="24"/>
      <c r="C175" s="23"/>
      <c r="D175" s="183" t="s">
        <v>136</v>
      </c>
      <c r="E175" s="23"/>
      <c r="F175" s="184" t="s">
        <v>251</v>
      </c>
      <c r="G175" s="23"/>
      <c r="H175" s="23"/>
      <c r="I175" s="185"/>
      <c r="J175" s="23"/>
      <c r="K175" s="23"/>
      <c r="L175" s="24"/>
      <c r="M175" s="186"/>
      <c r="N175" s="187"/>
      <c r="O175" s="61"/>
      <c r="P175" s="61"/>
      <c r="Q175" s="61"/>
      <c r="R175" s="61"/>
      <c r="S175" s="61"/>
      <c r="T175" s="62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T175" s="4" t="s">
        <v>136</v>
      </c>
      <c r="AU175" s="4" t="s">
        <v>84</v>
      </c>
    </row>
    <row r="176" spans="2:51" s="188" customFormat="1" ht="12.8">
      <c r="B176" s="189"/>
      <c r="D176" s="183" t="s">
        <v>138</v>
      </c>
      <c r="E176" s="190"/>
      <c r="F176" s="191" t="s">
        <v>542</v>
      </c>
      <c r="H176" s="192">
        <v>52</v>
      </c>
      <c r="I176" s="193"/>
      <c r="L176" s="189"/>
      <c r="M176" s="194"/>
      <c r="N176" s="195"/>
      <c r="O176" s="195"/>
      <c r="P176" s="195"/>
      <c r="Q176" s="195"/>
      <c r="R176" s="195"/>
      <c r="S176" s="195"/>
      <c r="T176" s="196"/>
      <c r="AT176" s="190" t="s">
        <v>138</v>
      </c>
      <c r="AU176" s="190" t="s">
        <v>84</v>
      </c>
      <c r="AV176" s="188" t="s">
        <v>84</v>
      </c>
      <c r="AW176" s="188" t="s">
        <v>31</v>
      </c>
      <c r="AX176" s="188" t="s">
        <v>82</v>
      </c>
      <c r="AY176" s="190" t="s">
        <v>127</v>
      </c>
    </row>
    <row r="177" spans="1:65" s="28" customFormat="1" ht="37.8" customHeight="1">
      <c r="A177" s="23"/>
      <c r="B177" s="168"/>
      <c r="C177" s="169" t="s">
        <v>176</v>
      </c>
      <c r="D177" s="169" t="s">
        <v>130</v>
      </c>
      <c r="E177" s="170" t="s">
        <v>543</v>
      </c>
      <c r="F177" s="171" t="s">
        <v>544</v>
      </c>
      <c r="G177" s="172" t="s">
        <v>133</v>
      </c>
      <c r="H177" s="173">
        <v>77.832</v>
      </c>
      <c r="I177" s="174"/>
      <c r="J177" s="175">
        <f>ROUND(I177*H177,2)</f>
        <v>0</v>
      </c>
      <c r="K177" s="176"/>
      <c r="L177" s="24"/>
      <c r="M177" s="177"/>
      <c r="N177" s="178" t="s">
        <v>39</v>
      </c>
      <c r="O177" s="61"/>
      <c r="P177" s="179">
        <f>O177*H177</f>
        <v>0</v>
      </c>
      <c r="Q177" s="179">
        <v>8E-05</v>
      </c>
      <c r="R177" s="179">
        <f>Q177*H177</f>
        <v>0.00622656</v>
      </c>
      <c r="S177" s="179">
        <v>0</v>
      </c>
      <c r="T177" s="180">
        <f>S177*H177</f>
        <v>0</v>
      </c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R177" s="181" t="s">
        <v>176</v>
      </c>
      <c r="AT177" s="181" t="s">
        <v>130</v>
      </c>
      <c r="AU177" s="181" t="s">
        <v>84</v>
      </c>
      <c r="AY177" s="4" t="s">
        <v>127</v>
      </c>
      <c r="BE177" s="182">
        <f>IF(N177="základní",J177,0)</f>
        <v>0</v>
      </c>
      <c r="BF177" s="182">
        <f>IF(N177="snížená",J177,0)</f>
        <v>0</v>
      </c>
      <c r="BG177" s="182">
        <f>IF(N177="zákl. přenesená",J177,0)</f>
        <v>0</v>
      </c>
      <c r="BH177" s="182">
        <f>IF(N177="sníž. přenesená",J177,0)</f>
        <v>0</v>
      </c>
      <c r="BI177" s="182">
        <f>IF(N177="nulová",J177,0)</f>
        <v>0</v>
      </c>
      <c r="BJ177" s="4" t="s">
        <v>82</v>
      </c>
      <c r="BK177" s="182">
        <f>ROUND(I177*H177,2)</f>
        <v>0</v>
      </c>
      <c r="BL177" s="4" t="s">
        <v>176</v>
      </c>
      <c r="BM177" s="181" t="s">
        <v>545</v>
      </c>
    </row>
    <row r="178" spans="1:47" s="28" customFormat="1" ht="12.8">
      <c r="A178" s="23"/>
      <c r="B178" s="24"/>
      <c r="C178" s="23"/>
      <c r="D178" s="183" t="s">
        <v>136</v>
      </c>
      <c r="E178" s="23"/>
      <c r="F178" s="184" t="s">
        <v>546</v>
      </c>
      <c r="G178" s="23"/>
      <c r="H178" s="23"/>
      <c r="I178" s="185"/>
      <c r="J178" s="23"/>
      <c r="K178" s="23"/>
      <c r="L178" s="24"/>
      <c r="M178" s="186"/>
      <c r="N178" s="187"/>
      <c r="O178" s="61"/>
      <c r="P178" s="61"/>
      <c r="Q178" s="61"/>
      <c r="R178" s="61"/>
      <c r="S178" s="61"/>
      <c r="T178" s="62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T178" s="4" t="s">
        <v>136</v>
      </c>
      <c r="AU178" s="4" t="s">
        <v>84</v>
      </c>
    </row>
    <row r="179" spans="2:51" s="188" customFormat="1" ht="12.8">
      <c r="B179" s="189"/>
      <c r="D179" s="183" t="s">
        <v>138</v>
      </c>
      <c r="E179" s="190"/>
      <c r="F179" s="191" t="s">
        <v>547</v>
      </c>
      <c r="H179" s="192">
        <v>-90.8</v>
      </c>
      <c r="I179" s="193"/>
      <c r="L179" s="189"/>
      <c r="M179" s="194"/>
      <c r="N179" s="195"/>
      <c r="O179" s="195"/>
      <c r="P179" s="195"/>
      <c r="Q179" s="195"/>
      <c r="R179" s="195"/>
      <c r="S179" s="195"/>
      <c r="T179" s="196"/>
      <c r="AT179" s="190" t="s">
        <v>138</v>
      </c>
      <c r="AU179" s="190" t="s">
        <v>84</v>
      </c>
      <c r="AV179" s="188" t="s">
        <v>84</v>
      </c>
      <c r="AW179" s="188" t="s">
        <v>31</v>
      </c>
      <c r="AX179" s="188" t="s">
        <v>74</v>
      </c>
      <c r="AY179" s="190" t="s">
        <v>127</v>
      </c>
    </row>
    <row r="180" spans="2:51" s="188" customFormat="1" ht="12.8">
      <c r="B180" s="189"/>
      <c r="D180" s="183" t="s">
        <v>138</v>
      </c>
      <c r="E180" s="190"/>
      <c r="F180" s="191" t="s">
        <v>548</v>
      </c>
      <c r="H180" s="192">
        <v>-123.36</v>
      </c>
      <c r="I180" s="193"/>
      <c r="L180" s="189"/>
      <c r="M180" s="194"/>
      <c r="N180" s="195"/>
      <c r="O180" s="195"/>
      <c r="P180" s="195"/>
      <c r="Q180" s="195"/>
      <c r="R180" s="195"/>
      <c r="S180" s="195"/>
      <c r="T180" s="196"/>
      <c r="AT180" s="190" t="s">
        <v>138</v>
      </c>
      <c r="AU180" s="190" t="s">
        <v>84</v>
      </c>
      <c r="AV180" s="188" t="s">
        <v>84</v>
      </c>
      <c r="AW180" s="188" t="s">
        <v>31</v>
      </c>
      <c r="AX180" s="188" t="s">
        <v>74</v>
      </c>
      <c r="AY180" s="190" t="s">
        <v>127</v>
      </c>
    </row>
    <row r="181" spans="2:51" s="188" customFormat="1" ht="12.8">
      <c r="B181" s="189"/>
      <c r="D181" s="183" t="s">
        <v>138</v>
      </c>
      <c r="E181" s="190"/>
      <c r="F181" s="191" t="s">
        <v>534</v>
      </c>
      <c r="H181" s="192">
        <v>291.992</v>
      </c>
      <c r="I181" s="193"/>
      <c r="L181" s="189"/>
      <c r="M181" s="194"/>
      <c r="N181" s="195"/>
      <c r="O181" s="195"/>
      <c r="P181" s="195"/>
      <c r="Q181" s="195"/>
      <c r="R181" s="195"/>
      <c r="S181" s="195"/>
      <c r="T181" s="196"/>
      <c r="AT181" s="190" t="s">
        <v>138</v>
      </c>
      <c r="AU181" s="190" t="s">
        <v>84</v>
      </c>
      <c r="AV181" s="188" t="s">
        <v>84</v>
      </c>
      <c r="AW181" s="188" t="s">
        <v>31</v>
      </c>
      <c r="AX181" s="188" t="s">
        <v>74</v>
      </c>
      <c r="AY181" s="190" t="s">
        <v>127</v>
      </c>
    </row>
    <row r="182" spans="2:51" s="201" customFormat="1" ht="12.8">
      <c r="B182" s="202"/>
      <c r="D182" s="183" t="s">
        <v>138</v>
      </c>
      <c r="E182" s="203"/>
      <c r="F182" s="204" t="s">
        <v>190</v>
      </c>
      <c r="H182" s="205">
        <v>77.832</v>
      </c>
      <c r="I182" s="206"/>
      <c r="L182" s="202"/>
      <c r="M182" s="207"/>
      <c r="N182" s="208"/>
      <c r="O182" s="208"/>
      <c r="P182" s="208"/>
      <c r="Q182" s="208"/>
      <c r="R182" s="208"/>
      <c r="S182" s="208"/>
      <c r="T182" s="209"/>
      <c r="AT182" s="203" t="s">
        <v>138</v>
      </c>
      <c r="AU182" s="203" t="s">
        <v>84</v>
      </c>
      <c r="AV182" s="201" t="s">
        <v>134</v>
      </c>
      <c r="AW182" s="201" t="s">
        <v>31</v>
      </c>
      <c r="AX182" s="201" t="s">
        <v>82</v>
      </c>
      <c r="AY182" s="203" t="s">
        <v>127</v>
      </c>
    </row>
    <row r="183" spans="1:65" s="28" customFormat="1" ht="24.15" customHeight="1">
      <c r="A183" s="23"/>
      <c r="B183" s="168"/>
      <c r="C183" s="210" t="s">
        <v>238</v>
      </c>
      <c r="D183" s="210" t="s">
        <v>196</v>
      </c>
      <c r="E183" s="211" t="s">
        <v>272</v>
      </c>
      <c r="F183" s="212" t="s">
        <v>273</v>
      </c>
      <c r="G183" s="213" t="s">
        <v>133</v>
      </c>
      <c r="H183" s="214">
        <v>90.713</v>
      </c>
      <c r="I183" s="215"/>
      <c r="J183" s="216">
        <f>ROUND(I183*H183,2)</f>
        <v>0</v>
      </c>
      <c r="K183" s="217"/>
      <c r="L183" s="218"/>
      <c r="M183" s="219"/>
      <c r="N183" s="220" t="s">
        <v>39</v>
      </c>
      <c r="O183" s="61"/>
      <c r="P183" s="179">
        <f>O183*H183</f>
        <v>0</v>
      </c>
      <c r="Q183" s="179">
        <v>0.0019</v>
      </c>
      <c r="R183" s="179">
        <f>Q183*H183</f>
        <v>0.1723547</v>
      </c>
      <c r="S183" s="179">
        <v>0</v>
      </c>
      <c r="T183" s="180">
        <f>S183*H183</f>
        <v>0</v>
      </c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R183" s="181" t="s">
        <v>199</v>
      </c>
      <c r="AT183" s="181" t="s">
        <v>196</v>
      </c>
      <c r="AU183" s="181" t="s">
        <v>84</v>
      </c>
      <c r="AY183" s="4" t="s">
        <v>127</v>
      </c>
      <c r="BE183" s="182">
        <f>IF(N183="základní",J183,0)</f>
        <v>0</v>
      </c>
      <c r="BF183" s="182">
        <f>IF(N183="snížená",J183,0)</f>
        <v>0</v>
      </c>
      <c r="BG183" s="182">
        <f>IF(N183="zákl. přenesená",J183,0)</f>
        <v>0</v>
      </c>
      <c r="BH183" s="182">
        <f>IF(N183="sníž. přenesená",J183,0)</f>
        <v>0</v>
      </c>
      <c r="BI183" s="182">
        <f>IF(N183="nulová",J183,0)</f>
        <v>0</v>
      </c>
      <c r="BJ183" s="4" t="s">
        <v>82</v>
      </c>
      <c r="BK183" s="182">
        <f>ROUND(I183*H183,2)</f>
        <v>0</v>
      </c>
      <c r="BL183" s="4" t="s">
        <v>176</v>
      </c>
      <c r="BM183" s="181" t="s">
        <v>549</v>
      </c>
    </row>
    <row r="184" spans="1:47" s="28" customFormat="1" ht="12.8">
      <c r="A184" s="23"/>
      <c r="B184" s="24"/>
      <c r="C184" s="23"/>
      <c r="D184" s="183" t="s">
        <v>136</v>
      </c>
      <c r="E184" s="23"/>
      <c r="F184" s="184" t="s">
        <v>273</v>
      </c>
      <c r="G184" s="23"/>
      <c r="H184" s="23"/>
      <c r="I184" s="185"/>
      <c r="J184" s="23"/>
      <c r="K184" s="23"/>
      <c r="L184" s="24"/>
      <c r="M184" s="186"/>
      <c r="N184" s="187"/>
      <c r="O184" s="61"/>
      <c r="P184" s="61"/>
      <c r="Q184" s="61"/>
      <c r="R184" s="61"/>
      <c r="S184" s="61"/>
      <c r="T184" s="62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T184" s="4" t="s">
        <v>136</v>
      </c>
      <c r="AU184" s="4" t="s">
        <v>84</v>
      </c>
    </row>
    <row r="185" spans="2:51" s="188" customFormat="1" ht="12.8">
      <c r="B185" s="189"/>
      <c r="D185" s="183" t="s">
        <v>138</v>
      </c>
      <c r="F185" s="191" t="s">
        <v>550</v>
      </c>
      <c r="H185" s="192">
        <v>90.713</v>
      </c>
      <c r="I185" s="193"/>
      <c r="L185" s="189"/>
      <c r="M185" s="194"/>
      <c r="N185" s="195"/>
      <c r="O185" s="195"/>
      <c r="P185" s="195"/>
      <c r="Q185" s="195"/>
      <c r="R185" s="195"/>
      <c r="S185" s="195"/>
      <c r="T185" s="196"/>
      <c r="AT185" s="190" t="s">
        <v>138</v>
      </c>
      <c r="AU185" s="190" t="s">
        <v>84</v>
      </c>
      <c r="AV185" s="188" t="s">
        <v>84</v>
      </c>
      <c r="AW185" s="188" t="s">
        <v>2</v>
      </c>
      <c r="AX185" s="188" t="s">
        <v>82</v>
      </c>
      <c r="AY185" s="190" t="s">
        <v>127</v>
      </c>
    </row>
    <row r="186" spans="1:65" s="28" customFormat="1" ht="37.8" customHeight="1">
      <c r="A186" s="23"/>
      <c r="B186" s="168"/>
      <c r="C186" s="169" t="s">
        <v>241</v>
      </c>
      <c r="D186" s="169" t="s">
        <v>130</v>
      </c>
      <c r="E186" s="170" t="s">
        <v>551</v>
      </c>
      <c r="F186" s="171" t="s">
        <v>552</v>
      </c>
      <c r="G186" s="172" t="s">
        <v>133</v>
      </c>
      <c r="H186" s="173">
        <v>123.36</v>
      </c>
      <c r="I186" s="174"/>
      <c r="J186" s="175">
        <f>ROUND(I186*H186,2)</f>
        <v>0</v>
      </c>
      <c r="K186" s="176"/>
      <c r="L186" s="24"/>
      <c r="M186" s="177"/>
      <c r="N186" s="178" t="s">
        <v>39</v>
      </c>
      <c r="O186" s="61"/>
      <c r="P186" s="179">
        <f>O186*H186</f>
        <v>0</v>
      </c>
      <c r="Q186" s="179">
        <v>0.00016</v>
      </c>
      <c r="R186" s="179">
        <f>Q186*H186</f>
        <v>0.0197376</v>
      </c>
      <c r="S186" s="179">
        <v>0</v>
      </c>
      <c r="T186" s="180">
        <f>S186*H186</f>
        <v>0</v>
      </c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R186" s="181" t="s">
        <v>176</v>
      </c>
      <c r="AT186" s="181" t="s">
        <v>130</v>
      </c>
      <c r="AU186" s="181" t="s">
        <v>84</v>
      </c>
      <c r="AY186" s="4" t="s">
        <v>127</v>
      </c>
      <c r="BE186" s="182">
        <f>IF(N186="základní",J186,0)</f>
        <v>0</v>
      </c>
      <c r="BF186" s="182">
        <f>IF(N186="snížená",J186,0)</f>
        <v>0</v>
      </c>
      <c r="BG186" s="182">
        <f>IF(N186="zákl. přenesená",J186,0)</f>
        <v>0</v>
      </c>
      <c r="BH186" s="182">
        <f>IF(N186="sníž. přenesená",J186,0)</f>
        <v>0</v>
      </c>
      <c r="BI186" s="182">
        <f>IF(N186="nulová",J186,0)</f>
        <v>0</v>
      </c>
      <c r="BJ186" s="4" t="s">
        <v>82</v>
      </c>
      <c r="BK186" s="182">
        <f>ROUND(I186*H186,2)</f>
        <v>0</v>
      </c>
      <c r="BL186" s="4" t="s">
        <v>176</v>
      </c>
      <c r="BM186" s="181" t="s">
        <v>553</v>
      </c>
    </row>
    <row r="187" spans="1:47" s="28" customFormat="1" ht="12.8">
      <c r="A187" s="23"/>
      <c r="B187" s="24"/>
      <c r="C187" s="23"/>
      <c r="D187" s="183" t="s">
        <v>136</v>
      </c>
      <c r="E187" s="23"/>
      <c r="F187" s="184" t="s">
        <v>554</v>
      </c>
      <c r="G187" s="23"/>
      <c r="H187" s="23"/>
      <c r="I187" s="185"/>
      <c r="J187" s="23"/>
      <c r="K187" s="23"/>
      <c r="L187" s="24"/>
      <c r="M187" s="186"/>
      <c r="N187" s="187"/>
      <c r="O187" s="61"/>
      <c r="P187" s="61"/>
      <c r="Q187" s="61"/>
      <c r="R187" s="61"/>
      <c r="S187" s="61"/>
      <c r="T187" s="62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T187" s="4" t="s">
        <v>136</v>
      </c>
      <c r="AU187" s="4" t="s">
        <v>84</v>
      </c>
    </row>
    <row r="188" spans="2:51" s="188" customFormat="1" ht="12.8">
      <c r="B188" s="189"/>
      <c r="D188" s="183" t="s">
        <v>138</v>
      </c>
      <c r="E188" s="190"/>
      <c r="F188" s="191" t="s">
        <v>555</v>
      </c>
      <c r="H188" s="192">
        <v>66.24</v>
      </c>
      <c r="I188" s="193"/>
      <c r="L188" s="189"/>
      <c r="M188" s="194"/>
      <c r="N188" s="195"/>
      <c r="O188" s="195"/>
      <c r="P188" s="195"/>
      <c r="Q188" s="195"/>
      <c r="R188" s="195"/>
      <c r="S188" s="195"/>
      <c r="T188" s="196"/>
      <c r="AT188" s="190" t="s">
        <v>138</v>
      </c>
      <c r="AU188" s="190" t="s">
        <v>84</v>
      </c>
      <c r="AV188" s="188" t="s">
        <v>84</v>
      </c>
      <c r="AW188" s="188" t="s">
        <v>31</v>
      </c>
      <c r="AX188" s="188" t="s">
        <v>74</v>
      </c>
      <c r="AY188" s="190" t="s">
        <v>127</v>
      </c>
    </row>
    <row r="189" spans="2:51" s="188" customFormat="1" ht="12.8">
      <c r="B189" s="189"/>
      <c r="D189" s="183" t="s">
        <v>138</v>
      </c>
      <c r="E189" s="190"/>
      <c r="F189" s="191" t="s">
        <v>556</v>
      </c>
      <c r="H189" s="192">
        <v>57.12</v>
      </c>
      <c r="I189" s="193"/>
      <c r="L189" s="189"/>
      <c r="M189" s="194"/>
      <c r="N189" s="195"/>
      <c r="O189" s="195"/>
      <c r="P189" s="195"/>
      <c r="Q189" s="195"/>
      <c r="R189" s="195"/>
      <c r="S189" s="195"/>
      <c r="T189" s="196"/>
      <c r="AT189" s="190" t="s">
        <v>138</v>
      </c>
      <c r="AU189" s="190" t="s">
        <v>84</v>
      </c>
      <c r="AV189" s="188" t="s">
        <v>84</v>
      </c>
      <c r="AW189" s="188" t="s">
        <v>31</v>
      </c>
      <c r="AX189" s="188" t="s">
        <v>74</v>
      </c>
      <c r="AY189" s="190" t="s">
        <v>127</v>
      </c>
    </row>
    <row r="190" spans="2:51" s="201" customFormat="1" ht="12.8">
      <c r="B190" s="202"/>
      <c r="D190" s="183" t="s">
        <v>138</v>
      </c>
      <c r="E190" s="203"/>
      <c r="F190" s="204" t="s">
        <v>190</v>
      </c>
      <c r="H190" s="205">
        <v>123.36</v>
      </c>
      <c r="I190" s="206"/>
      <c r="L190" s="202"/>
      <c r="M190" s="207"/>
      <c r="N190" s="208"/>
      <c r="O190" s="208"/>
      <c r="P190" s="208"/>
      <c r="Q190" s="208"/>
      <c r="R190" s="208"/>
      <c r="S190" s="208"/>
      <c r="T190" s="209"/>
      <c r="AT190" s="203" t="s">
        <v>138</v>
      </c>
      <c r="AU190" s="203" t="s">
        <v>84</v>
      </c>
      <c r="AV190" s="201" t="s">
        <v>134</v>
      </c>
      <c r="AW190" s="201" t="s">
        <v>31</v>
      </c>
      <c r="AX190" s="201" t="s">
        <v>82</v>
      </c>
      <c r="AY190" s="203" t="s">
        <v>127</v>
      </c>
    </row>
    <row r="191" spans="1:65" s="28" customFormat="1" ht="24.15" customHeight="1">
      <c r="A191" s="23"/>
      <c r="B191" s="168"/>
      <c r="C191" s="210" t="s">
        <v>247</v>
      </c>
      <c r="D191" s="210" t="s">
        <v>196</v>
      </c>
      <c r="E191" s="211" t="s">
        <v>272</v>
      </c>
      <c r="F191" s="212" t="s">
        <v>273</v>
      </c>
      <c r="G191" s="213" t="s">
        <v>133</v>
      </c>
      <c r="H191" s="214">
        <v>143.776</v>
      </c>
      <c r="I191" s="215"/>
      <c r="J191" s="216">
        <f>ROUND(I191*H191,2)</f>
        <v>0</v>
      </c>
      <c r="K191" s="217"/>
      <c r="L191" s="218"/>
      <c r="M191" s="219"/>
      <c r="N191" s="220" t="s">
        <v>39</v>
      </c>
      <c r="O191" s="61"/>
      <c r="P191" s="179">
        <f>O191*H191</f>
        <v>0</v>
      </c>
      <c r="Q191" s="179">
        <v>0.0019</v>
      </c>
      <c r="R191" s="179">
        <f>Q191*H191</f>
        <v>0.2731744</v>
      </c>
      <c r="S191" s="179">
        <v>0</v>
      </c>
      <c r="T191" s="180">
        <f>S191*H191</f>
        <v>0</v>
      </c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R191" s="181" t="s">
        <v>199</v>
      </c>
      <c r="AT191" s="181" t="s">
        <v>196</v>
      </c>
      <c r="AU191" s="181" t="s">
        <v>84</v>
      </c>
      <c r="AY191" s="4" t="s">
        <v>127</v>
      </c>
      <c r="BE191" s="182">
        <f>IF(N191="základní",J191,0)</f>
        <v>0</v>
      </c>
      <c r="BF191" s="182">
        <f>IF(N191="snížená",J191,0)</f>
        <v>0</v>
      </c>
      <c r="BG191" s="182">
        <f>IF(N191="zákl. přenesená",J191,0)</f>
        <v>0</v>
      </c>
      <c r="BH191" s="182">
        <f>IF(N191="sníž. přenesená",J191,0)</f>
        <v>0</v>
      </c>
      <c r="BI191" s="182">
        <f>IF(N191="nulová",J191,0)</f>
        <v>0</v>
      </c>
      <c r="BJ191" s="4" t="s">
        <v>82</v>
      </c>
      <c r="BK191" s="182">
        <f>ROUND(I191*H191,2)</f>
        <v>0</v>
      </c>
      <c r="BL191" s="4" t="s">
        <v>176</v>
      </c>
      <c r="BM191" s="181" t="s">
        <v>557</v>
      </c>
    </row>
    <row r="192" spans="1:47" s="28" customFormat="1" ht="12.8">
      <c r="A192" s="23"/>
      <c r="B192" s="24"/>
      <c r="C192" s="23"/>
      <c r="D192" s="183" t="s">
        <v>136</v>
      </c>
      <c r="E192" s="23"/>
      <c r="F192" s="184" t="s">
        <v>273</v>
      </c>
      <c r="G192" s="23"/>
      <c r="H192" s="23"/>
      <c r="I192" s="185"/>
      <c r="J192" s="23"/>
      <c r="K192" s="23"/>
      <c r="L192" s="24"/>
      <c r="M192" s="186"/>
      <c r="N192" s="187"/>
      <c r="O192" s="61"/>
      <c r="P192" s="61"/>
      <c r="Q192" s="61"/>
      <c r="R192" s="61"/>
      <c r="S192" s="61"/>
      <c r="T192" s="62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T192" s="4" t="s">
        <v>136</v>
      </c>
      <c r="AU192" s="4" t="s">
        <v>84</v>
      </c>
    </row>
    <row r="193" spans="2:51" s="188" customFormat="1" ht="12.8">
      <c r="B193" s="189"/>
      <c r="D193" s="183" t="s">
        <v>138</v>
      </c>
      <c r="F193" s="191" t="s">
        <v>558</v>
      </c>
      <c r="H193" s="192">
        <v>143.776</v>
      </c>
      <c r="I193" s="193"/>
      <c r="L193" s="189"/>
      <c r="M193" s="194"/>
      <c r="N193" s="195"/>
      <c r="O193" s="195"/>
      <c r="P193" s="195"/>
      <c r="Q193" s="195"/>
      <c r="R193" s="195"/>
      <c r="S193" s="195"/>
      <c r="T193" s="196"/>
      <c r="AT193" s="190" t="s">
        <v>138</v>
      </c>
      <c r="AU193" s="190" t="s">
        <v>84</v>
      </c>
      <c r="AV193" s="188" t="s">
        <v>84</v>
      </c>
      <c r="AW193" s="188" t="s">
        <v>2</v>
      </c>
      <c r="AX193" s="188" t="s">
        <v>82</v>
      </c>
      <c r="AY193" s="190" t="s">
        <v>127</v>
      </c>
    </row>
    <row r="194" spans="1:65" s="28" customFormat="1" ht="37.8" customHeight="1">
      <c r="A194" s="23"/>
      <c r="B194" s="168"/>
      <c r="C194" s="169" t="s">
        <v>253</v>
      </c>
      <c r="D194" s="169" t="s">
        <v>130</v>
      </c>
      <c r="E194" s="170" t="s">
        <v>559</v>
      </c>
      <c r="F194" s="171" t="s">
        <v>560</v>
      </c>
      <c r="G194" s="172" t="s">
        <v>133</v>
      </c>
      <c r="H194" s="173">
        <v>90.8</v>
      </c>
      <c r="I194" s="174"/>
      <c r="J194" s="175">
        <f>ROUND(I194*H194,2)</f>
        <v>0</v>
      </c>
      <c r="K194" s="176"/>
      <c r="L194" s="24"/>
      <c r="M194" s="177"/>
      <c r="N194" s="178" t="s">
        <v>39</v>
      </c>
      <c r="O194" s="61"/>
      <c r="P194" s="179">
        <f>O194*H194</f>
        <v>0</v>
      </c>
      <c r="Q194" s="179">
        <v>0.00024</v>
      </c>
      <c r="R194" s="179">
        <f>Q194*H194</f>
        <v>0.021792</v>
      </c>
      <c r="S194" s="179">
        <v>0</v>
      </c>
      <c r="T194" s="180">
        <f>S194*H194</f>
        <v>0</v>
      </c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R194" s="181" t="s">
        <v>176</v>
      </c>
      <c r="AT194" s="181" t="s">
        <v>130</v>
      </c>
      <c r="AU194" s="181" t="s">
        <v>84</v>
      </c>
      <c r="AY194" s="4" t="s">
        <v>127</v>
      </c>
      <c r="BE194" s="182">
        <f>IF(N194="základní",J194,0)</f>
        <v>0</v>
      </c>
      <c r="BF194" s="182">
        <f>IF(N194="snížená",J194,0)</f>
        <v>0</v>
      </c>
      <c r="BG194" s="182">
        <f>IF(N194="zákl. přenesená",J194,0)</f>
        <v>0</v>
      </c>
      <c r="BH194" s="182">
        <f>IF(N194="sníž. přenesená",J194,0)</f>
        <v>0</v>
      </c>
      <c r="BI194" s="182">
        <f>IF(N194="nulová",J194,0)</f>
        <v>0</v>
      </c>
      <c r="BJ194" s="4" t="s">
        <v>82</v>
      </c>
      <c r="BK194" s="182">
        <f>ROUND(I194*H194,2)</f>
        <v>0</v>
      </c>
      <c r="BL194" s="4" t="s">
        <v>176</v>
      </c>
      <c r="BM194" s="181" t="s">
        <v>561</v>
      </c>
    </row>
    <row r="195" spans="1:47" s="28" customFormat="1" ht="12.8">
      <c r="A195" s="23"/>
      <c r="B195" s="24"/>
      <c r="C195" s="23"/>
      <c r="D195" s="183" t="s">
        <v>136</v>
      </c>
      <c r="E195" s="23"/>
      <c r="F195" s="184" t="s">
        <v>562</v>
      </c>
      <c r="G195" s="23"/>
      <c r="H195" s="23"/>
      <c r="I195" s="185"/>
      <c r="J195" s="23"/>
      <c r="K195" s="23"/>
      <c r="L195" s="24"/>
      <c r="M195" s="186"/>
      <c r="N195" s="187"/>
      <c r="O195" s="61"/>
      <c r="P195" s="61"/>
      <c r="Q195" s="61"/>
      <c r="R195" s="61"/>
      <c r="S195" s="61"/>
      <c r="T195" s="62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T195" s="4" t="s">
        <v>136</v>
      </c>
      <c r="AU195" s="4" t="s">
        <v>84</v>
      </c>
    </row>
    <row r="196" spans="2:51" s="188" customFormat="1" ht="12.8">
      <c r="B196" s="189"/>
      <c r="D196" s="183" t="s">
        <v>138</v>
      </c>
      <c r="E196" s="190"/>
      <c r="F196" s="191" t="s">
        <v>563</v>
      </c>
      <c r="H196" s="192">
        <v>90.8</v>
      </c>
      <c r="I196" s="193"/>
      <c r="L196" s="189"/>
      <c r="M196" s="194"/>
      <c r="N196" s="195"/>
      <c r="O196" s="195"/>
      <c r="P196" s="195"/>
      <c r="Q196" s="195"/>
      <c r="R196" s="195"/>
      <c r="S196" s="195"/>
      <c r="T196" s="196"/>
      <c r="AT196" s="190" t="s">
        <v>138</v>
      </c>
      <c r="AU196" s="190" t="s">
        <v>84</v>
      </c>
      <c r="AV196" s="188" t="s">
        <v>84</v>
      </c>
      <c r="AW196" s="188" t="s">
        <v>31</v>
      </c>
      <c r="AX196" s="188" t="s">
        <v>82</v>
      </c>
      <c r="AY196" s="190" t="s">
        <v>127</v>
      </c>
    </row>
    <row r="197" spans="1:65" s="28" customFormat="1" ht="24.15" customHeight="1">
      <c r="A197" s="23"/>
      <c r="B197" s="168"/>
      <c r="C197" s="210" t="s">
        <v>6</v>
      </c>
      <c r="D197" s="210" t="s">
        <v>196</v>
      </c>
      <c r="E197" s="211" t="s">
        <v>272</v>
      </c>
      <c r="F197" s="212" t="s">
        <v>273</v>
      </c>
      <c r="G197" s="213" t="s">
        <v>133</v>
      </c>
      <c r="H197" s="214">
        <v>105.827</v>
      </c>
      <c r="I197" s="215"/>
      <c r="J197" s="216">
        <f>ROUND(I197*H197,2)</f>
        <v>0</v>
      </c>
      <c r="K197" s="217"/>
      <c r="L197" s="218"/>
      <c r="M197" s="219"/>
      <c r="N197" s="220" t="s">
        <v>39</v>
      </c>
      <c r="O197" s="61"/>
      <c r="P197" s="179">
        <f>O197*H197</f>
        <v>0</v>
      </c>
      <c r="Q197" s="179">
        <v>0.0019</v>
      </c>
      <c r="R197" s="179">
        <f>Q197*H197</f>
        <v>0.2010713</v>
      </c>
      <c r="S197" s="179">
        <v>0</v>
      </c>
      <c r="T197" s="180">
        <f>S197*H197</f>
        <v>0</v>
      </c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R197" s="181" t="s">
        <v>199</v>
      </c>
      <c r="AT197" s="181" t="s">
        <v>196</v>
      </c>
      <c r="AU197" s="181" t="s">
        <v>84</v>
      </c>
      <c r="AY197" s="4" t="s">
        <v>127</v>
      </c>
      <c r="BE197" s="182">
        <f>IF(N197="základní",J197,0)</f>
        <v>0</v>
      </c>
      <c r="BF197" s="182">
        <f>IF(N197="snížená",J197,0)</f>
        <v>0</v>
      </c>
      <c r="BG197" s="182">
        <f>IF(N197="zákl. přenesená",J197,0)</f>
        <v>0</v>
      </c>
      <c r="BH197" s="182">
        <f>IF(N197="sníž. přenesená",J197,0)</f>
        <v>0</v>
      </c>
      <c r="BI197" s="182">
        <f>IF(N197="nulová",J197,0)</f>
        <v>0</v>
      </c>
      <c r="BJ197" s="4" t="s">
        <v>82</v>
      </c>
      <c r="BK197" s="182">
        <f>ROUND(I197*H197,2)</f>
        <v>0</v>
      </c>
      <c r="BL197" s="4" t="s">
        <v>176</v>
      </c>
      <c r="BM197" s="181" t="s">
        <v>564</v>
      </c>
    </row>
    <row r="198" spans="1:47" s="28" customFormat="1" ht="12.8">
      <c r="A198" s="23"/>
      <c r="B198" s="24"/>
      <c r="C198" s="23"/>
      <c r="D198" s="183" t="s">
        <v>136</v>
      </c>
      <c r="E198" s="23"/>
      <c r="F198" s="184" t="s">
        <v>273</v>
      </c>
      <c r="G198" s="23"/>
      <c r="H198" s="23"/>
      <c r="I198" s="185"/>
      <c r="J198" s="23"/>
      <c r="K198" s="23"/>
      <c r="L198" s="24"/>
      <c r="M198" s="186"/>
      <c r="N198" s="187"/>
      <c r="O198" s="61"/>
      <c r="P198" s="61"/>
      <c r="Q198" s="61"/>
      <c r="R198" s="61"/>
      <c r="S198" s="61"/>
      <c r="T198" s="62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T198" s="4" t="s">
        <v>136</v>
      </c>
      <c r="AU198" s="4" t="s">
        <v>84</v>
      </c>
    </row>
    <row r="199" spans="2:51" s="188" customFormat="1" ht="12.8">
      <c r="B199" s="189"/>
      <c r="D199" s="183" t="s">
        <v>138</v>
      </c>
      <c r="F199" s="191" t="s">
        <v>565</v>
      </c>
      <c r="H199" s="192">
        <v>105.827</v>
      </c>
      <c r="I199" s="193"/>
      <c r="L199" s="189"/>
      <c r="M199" s="194"/>
      <c r="N199" s="195"/>
      <c r="O199" s="195"/>
      <c r="P199" s="195"/>
      <c r="Q199" s="195"/>
      <c r="R199" s="195"/>
      <c r="S199" s="195"/>
      <c r="T199" s="196"/>
      <c r="AT199" s="190" t="s">
        <v>138</v>
      </c>
      <c r="AU199" s="190" t="s">
        <v>84</v>
      </c>
      <c r="AV199" s="188" t="s">
        <v>84</v>
      </c>
      <c r="AW199" s="188" t="s">
        <v>2</v>
      </c>
      <c r="AX199" s="188" t="s">
        <v>82</v>
      </c>
      <c r="AY199" s="190" t="s">
        <v>127</v>
      </c>
    </row>
    <row r="200" spans="1:65" s="28" customFormat="1" ht="24.15" customHeight="1">
      <c r="A200" s="23"/>
      <c r="B200" s="168"/>
      <c r="C200" s="197" t="s">
        <v>264</v>
      </c>
      <c r="D200" s="197" t="s">
        <v>130</v>
      </c>
      <c r="E200" s="198" t="s">
        <v>295</v>
      </c>
      <c r="F200" s="199" t="s">
        <v>296</v>
      </c>
      <c r="G200" s="172" t="s">
        <v>133</v>
      </c>
      <c r="H200" s="173">
        <v>130.164</v>
      </c>
      <c r="I200" s="174"/>
      <c r="J200" s="175">
        <f>ROUND(I200*H200,2)</f>
        <v>0</v>
      </c>
      <c r="K200" s="176"/>
      <c r="L200" s="24"/>
      <c r="M200" s="177"/>
      <c r="N200" s="178" t="s">
        <v>39</v>
      </c>
      <c r="O200" s="61"/>
      <c r="P200" s="179">
        <f>O200*H200</f>
        <v>0</v>
      </c>
      <c r="Q200" s="179">
        <v>0</v>
      </c>
      <c r="R200" s="179">
        <f>Q200*H200</f>
        <v>0</v>
      </c>
      <c r="S200" s="179">
        <v>0</v>
      </c>
      <c r="T200" s="180">
        <f>S200*H200</f>
        <v>0</v>
      </c>
      <c r="U200" s="23"/>
      <c r="V200" s="200" t="s">
        <v>566</v>
      </c>
      <c r="W200" s="23"/>
      <c r="X200" s="23"/>
      <c r="Y200" s="23"/>
      <c r="Z200" s="23"/>
      <c r="AA200" s="23"/>
      <c r="AB200" s="23"/>
      <c r="AC200" s="23"/>
      <c r="AD200" s="23"/>
      <c r="AE200" s="23"/>
      <c r="AR200" s="181" t="s">
        <v>176</v>
      </c>
      <c r="AT200" s="181" t="s">
        <v>130</v>
      </c>
      <c r="AU200" s="181" t="s">
        <v>84</v>
      </c>
      <c r="AY200" s="4" t="s">
        <v>127</v>
      </c>
      <c r="BE200" s="182">
        <f>IF(N200="základní",J200,0)</f>
        <v>0</v>
      </c>
      <c r="BF200" s="182">
        <f>IF(N200="snížená",J200,0)</f>
        <v>0</v>
      </c>
      <c r="BG200" s="182">
        <f>IF(N200="zákl. přenesená",J200,0)</f>
        <v>0</v>
      </c>
      <c r="BH200" s="182">
        <f>IF(N200="sníž. přenesená",J200,0)</f>
        <v>0</v>
      </c>
      <c r="BI200" s="182">
        <f>IF(N200="nulová",J200,0)</f>
        <v>0</v>
      </c>
      <c r="BJ200" s="4" t="s">
        <v>82</v>
      </c>
      <c r="BK200" s="182">
        <f>ROUND(I200*H200,2)</f>
        <v>0</v>
      </c>
      <c r="BL200" s="4" t="s">
        <v>176</v>
      </c>
      <c r="BM200" s="181" t="s">
        <v>567</v>
      </c>
    </row>
    <row r="201" spans="1:47" s="28" customFormat="1" ht="12.8">
      <c r="A201" s="23"/>
      <c r="B201" s="24"/>
      <c r="C201" s="23"/>
      <c r="D201" s="183" t="s">
        <v>136</v>
      </c>
      <c r="E201" s="23"/>
      <c r="F201" s="184" t="s">
        <v>298</v>
      </c>
      <c r="G201" s="23"/>
      <c r="H201" s="23"/>
      <c r="I201" s="185"/>
      <c r="J201" s="23"/>
      <c r="K201" s="23"/>
      <c r="L201" s="24"/>
      <c r="M201" s="186"/>
      <c r="N201" s="187"/>
      <c r="O201" s="61"/>
      <c r="P201" s="61"/>
      <c r="Q201" s="61"/>
      <c r="R201" s="61"/>
      <c r="S201" s="61"/>
      <c r="T201" s="62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T201" s="4" t="s">
        <v>136</v>
      </c>
      <c r="AU201" s="4" t="s">
        <v>84</v>
      </c>
    </row>
    <row r="202" spans="2:51" s="188" customFormat="1" ht="12.8">
      <c r="B202" s="189"/>
      <c r="D202" s="183" t="s">
        <v>138</v>
      </c>
      <c r="E202" s="190"/>
      <c r="F202" s="191" t="s">
        <v>568</v>
      </c>
      <c r="H202" s="192">
        <v>70.732</v>
      </c>
      <c r="I202" s="193"/>
      <c r="L202" s="189"/>
      <c r="M202" s="194"/>
      <c r="N202" s="195"/>
      <c r="O202" s="195"/>
      <c r="P202" s="195"/>
      <c r="Q202" s="195"/>
      <c r="R202" s="195"/>
      <c r="S202" s="195"/>
      <c r="T202" s="196"/>
      <c r="AT202" s="190" t="s">
        <v>138</v>
      </c>
      <c r="AU202" s="190" t="s">
        <v>84</v>
      </c>
      <c r="AV202" s="188" t="s">
        <v>84</v>
      </c>
      <c r="AW202" s="188" t="s">
        <v>31</v>
      </c>
      <c r="AX202" s="188" t="s">
        <v>74</v>
      </c>
      <c r="AY202" s="190" t="s">
        <v>127</v>
      </c>
    </row>
    <row r="203" spans="2:51" s="188" customFormat="1" ht="12.8">
      <c r="B203" s="189"/>
      <c r="D203" s="183" t="s">
        <v>138</v>
      </c>
      <c r="E203" s="190"/>
      <c r="F203" s="191" t="s">
        <v>569</v>
      </c>
      <c r="H203" s="192">
        <v>59.432</v>
      </c>
      <c r="I203" s="193"/>
      <c r="L203" s="189"/>
      <c r="M203" s="194"/>
      <c r="N203" s="195"/>
      <c r="O203" s="195"/>
      <c r="P203" s="195"/>
      <c r="Q203" s="195"/>
      <c r="R203" s="195"/>
      <c r="S203" s="195"/>
      <c r="T203" s="196"/>
      <c r="AT203" s="190" t="s">
        <v>138</v>
      </c>
      <c r="AU203" s="190" t="s">
        <v>84</v>
      </c>
      <c r="AV203" s="188" t="s">
        <v>84</v>
      </c>
      <c r="AW203" s="188" t="s">
        <v>31</v>
      </c>
      <c r="AX203" s="188" t="s">
        <v>74</v>
      </c>
      <c r="AY203" s="190" t="s">
        <v>127</v>
      </c>
    </row>
    <row r="204" spans="2:51" s="201" customFormat="1" ht="12.8">
      <c r="B204" s="202"/>
      <c r="D204" s="183" t="s">
        <v>138</v>
      </c>
      <c r="E204" s="203"/>
      <c r="F204" s="228" t="s">
        <v>190</v>
      </c>
      <c r="H204" s="205">
        <v>130.164</v>
      </c>
      <c r="I204" s="206"/>
      <c r="L204" s="202"/>
      <c r="M204" s="207"/>
      <c r="N204" s="208"/>
      <c r="O204" s="208"/>
      <c r="P204" s="208"/>
      <c r="Q204" s="208"/>
      <c r="R204" s="208"/>
      <c r="S204" s="208"/>
      <c r="T204" s="209"/>
      <c r="AT204" s="203" t="s">
        <v>138</v>
      </c>
      <c r="AU204" s="203" t="s">
        <v>84</v>
      </c>
      <c r="AV204" s="201" t="s">
        <v>134</v>
      </c>
      <c r="AW204" s="201" t="s">
        <v>31</v>
      </c>
      <c r="AX204" s="201" t="s">
        <v>82</v>
      </c>
      <c r="AY204" s="203" t="s">
        <v>127</v>
      </c>
    </row>
    <row r="205" spans="1:65" s="28" customFormat="1" ht="16.5" customHeight="1">
      <c r="A205" s="23"/>
      <c r="B205" s="168"/>
      <c r="C205" s="221" t="s">
        <v>271</v>
      </c>
      <c r="D205" s="221" t="s">
        <v>196</v>
      </c>
      <c r="E205" s="222" t="s">
        <v>302</v>
      </c>
      <c r="F205" s="223" t="s">
        <v>303</v>
      </c>
      <c r="G205" s="213" t="s">
        <v>133</v>
      </c>
      <c r="H205" s="214">
        <v>150.339</v>
      </c>
      <c r="I205" s="215"/>
      <c r="J205" s="216">
        <f>ROUND(I205*H205,2)</f>
        <v>0</v>
      </c>
      <c r="K205" s="217"/>
      <c r="L205" s="218"/>
      <c r="M205" s="219"/>
      <c r="N205" s="220" t="s">
        <v>39</v>
      </c>
      <c r="O205" s="61"/>
      <c r="P205" s="179">
        <f>O205*H205</f>
        <v>0</v>
      </c>
      <c r="Q205" s="179">
        <v>0.0003</v>
      </c>
      <c r="R205" s="179">
        <f>Q205*H205</f>
        <v>0.0451017</v>
      </c>
      <c r="S205" s="179">
        <v>0</v>
      </c>
      <c r="T205" s="180">
        <f>S205*H205</f>
        <v>0</v>
      </c>
      <c r="U205" s="23"/>
      <c r="V205" s="200" t="s">
        <v>566</v>
      </c>
      <c r="W205" s="23"/>
      <c r="X205" s="23"/>
      <c r="Y205" s="23"/>
      <c r="Z205" s="23"/>
      <c r="AA205" s="23"/>
      <c r="AB205" s="23"/>
      <c r="AC205" s="23"/>
      <c r="AD205" s="23"/>
      <c r="AE205" s="23"/>
      <c r="AR205" s="181" t="s">
        <v>199</v>
      </c>
      <c r="AT205" s="181" t="s">
        <v>196</v>
      </c>
      <c r="AU205" s="181" t="s">
        <v>84</v>
      </c>
      <c r="AY205" s="4" t="s">
        <v>127</v>
      </c>
      <c r="BE205" s="182">
        <f>IF(N205="základní",J205,0)</f>
        <v>0</v>
      </c>
      <c r="BF205" s="182">
        <f>IF(N205="snížená",J205,0)</f>
        <v>0</v>
      </c>
      <c r="BG205" s="182">
        <f>IF(N205="zákl. přenesená",J205,0)</f>
        <v>0</v>
      </c>
      <c r="BH205" s="182">
        <f>IF(N205="sníž. přenesená",J205,0)</f>
        <v>0</v>
      </c>
      <c r="BI205" s="182">
        <f>IF(N205="nulová",J205,0)</f>
        <v>0</v>
      </c>
      <c r="BJ205" s="4" t="s">
        <v>82</v>
      </c>
      <c r="BK205" s="182">
        <f>ROUND(I205*H205,2)</f>
        <v>0</v>
      </c>
      <c r="BL205" s="4" t="s">
        <v>176</v>
      </c>
      <c r="BM205" s="181" t="s">
        <v>570</v>
      </c>
    </row>
    <row r="206" spans="1:47" s="28" customFormat="1" ht="12.8">
      <c r="A206" s="23"/>
      <c r="B206" s="24"/>
      <c r="C206" s="23"/>
      <c r="D206" s="183" t="s">
        <v>136</v>
      </c>
      <c r="E206" s="23"/>
      <c r="F206" s="184" t="s">
        <v>303</v>
      </c>
      <c r="G206" s="23"/>
      <c r="H206" s="23"/>
      <c r="I206" s="185"/>
      <c r="J206" s="23"/>
      <c r="K206" s="23"/>
      <c r="L206" s="24"/>
      <c r="M206" s="186"/>
      <c r="N206" s="187"/>
      <c r="O206" s="61"/>
      <c r="P206" s="61"/>
      <c r="Q206" s="61"/>
      <c r="R206" s="61"/>
      <c r="S206" s="61"/>
      <c r="T206" s="62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T206" s="4" t="s">
        <v>136</v>
      </c>
      <c r="AU206" s="4" t="s">
        <v>84</v>
      </c>
    </row>
    <row r="207" spans="2:51" s="188" customFormat="1" ht="12.8">
      <c r="B207" s="189"/>
      <c r="D207" s="183" t="s">
        <v>138</v>
      </c>
      <c r="F207" s="191" t="s">
        <v>571</v>
      </c>
      <c r="H207" s="192">
        <v>150.339</v>
      </c>
      <c r="I207" s="193"/>
      <c r="L207" s="189"/>
      <c r="M207" s="194"/>
      <c r="N207" s="195"/>
      <c r="O207" s="195"/>
      <c r="P207" s="195"/>
      <c r="Q207" s="195"/>
      <c r="R207" s="195"/>
      <c r="S207" s="195"/>
      <c r="T207" s="196"/>
      <c r="AT207" s="190" t="s">
        <v>138</v>
      </c>
      <c r="AU207" s="190" t="s">
        <v>84</v>
      </c>
      <c r="AV207" s="188" t="s">
        <v>84</v>
      </c>
      <c r="AW207" s="188" t="s">
        <v>2</v>
      </c>
      <c r="AX207" s="188" t="s">
        <v>82</v>
      </c>
      <c r="AY207" s="190" t="s">
        <v>127</v>
      </c>
    </row>
    <row r="208" spans="1:65" s="28" customFormat="1" ht="24.15" customHeight="1">
      <c r="A208" s="23"/>
      <c r="B208" s="168"/>
      <c r="C208" s="169" t="s">
        <v>276</v>
      </c>
      <c r="D208" s="169" t="s">
        <v>130</v>
      </c>
      <c r="E208" s="170" t="s">
        <v>572</v>
      </c>
      <c r="F208" s="171" t="s">
        <v>573</v>
      </c>
      <c r="G208" s="172" t="s">
        <v>133</v>
      </c>
      <c r="H208" s="173">
        <v>257.912</v>
      </c>
      <c r="I208" s="174"/>
      <c r="J208" s="175">
        <f>ROUND(I208*H208,2)</f>
        <v>0</v>
      </c>
      <c r="K208" s="176"/>
      <c r="L208" s="24"/>
      <c r="M208" s="177"/>
      <c r="N208" s="178" t="s">
        <v>39</v>
      </c>
      <c r="O208" s="61"/>
      <c r="P208" s="179">
        <f>O208*H208</f>
        <v>0</v>
      </c>
      <c r="Q208" s="179">
        <v>0</v>
      </c>
      <c r="R208" s="179">
        <f>Q208*H208</f>
        <v>0</v>
      </c>
      <c r="S208" s="179">
        <v>0.084</v>
      </c>
      <c r="T208" s="180">
        <f>S208*H208</f>
        <v>21.664608</v>
      </c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R208" s="181" t="s">
        <v>176</v>
      </c>
      <c r="AT208" s="181" t="s">
        <v>130</v>
      </c>
      <c r="AU208" s="181" t="s">
        <v>84</v>
      </c>
      <c r="AY208" s="4" t="s">
        <v>127</v>
      </c>
      <c r="BE208" s="182">
        <f>IF(N208="základní",J208,0)</f>
        <v>0</v>
      </c>
      <c r="BF208" s="182">
        <f>IF(N208="snížená",J208,0)</f>
        <v>0</v>
      </c>
      <c r="BG208" s="182">
        <f>IF(N208="zákl. přenesená",J208,0)</f>
        <v>0</v>
      </c>
      <c r="BH208" s="182">
        <f>IF(N208="sníž. přenesená",J208,0)</f>
        <v>0</v>
      </c>
      <c r="BI208" s="182">
        <f>IF(N208="nulová",J208,0)</f>
        <v>0</v>
      </c>
      <c r="BJ208" s="4" t="s">
        <v>82</v>
      </c>
      <c r="BK208" s="182">
        <f>ROUND(I208*H208,2)</f>
        <v>0</v>
      </c>
      <c r="BL208" s="4" t="s">
        <v>176</v>
      </c>
      <c r="BM208" s="181" t="s">
        <v>574</v>
      </c>
    </row>
    <row r="209" spans="1:47" s="28" customFormat="1" ht="12.8">
      <c r="A209" s="23"/>
      <c r="B209" s="24"/>
      <c r="C209" s="23"/>
      <c r="D209" s="183" t="s">
        <v>136</v>
      </c>
      <c r="E209" s="23"/>
      <c r="F209" s="184" t="s">
        <v>575</v>
      </c>
      <c r="G209" s="23"/>
      <c r="H209" s="23"/>
      <c r="I209" s="185"/>
      <c r="J209" s="23"/>
      <c r="K209" s="23"/>
      <c r="L209" s="24"/>
      <c r="M209" s="186"/>
      <c r="N209" s="187"/>
      <c r="O209" s="61"/>
      <c r="P209" s="61"/>
      <c r="Q209" s="61"/>
      <c r="R209" s="61"/>
      <c r="S209" s="61"/>
      <c r="T209" s="62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T209" s="4" t="s">
        <v>136</v>
      </c>
      <c r="AU209" s="4" t="s">
        <v>84</v>
      </c>
    </row>
    <row r="210" spans="2:51" s="188" customFormat="1" ht="12.8">
      <c r="B210" s="189"/>
      <c r="D210" s="183" t="s">
        <v>138</v>
      </c>
      <c r="E210" s="190"/>
      <c r="F210" s="191" t="s">
        <v>576</v>
      </c>
      <c r="H210" s="192">
        <v>121.025</v>
      </c>
      <c r="I210" s="193"/>
      <c r="L210" s="189"/>
      <c r="M210" s="194"/>
      <c r="N210" s="195"/>
      <c r="O210" s="195"/>
      <c r="P210" s="195"/>
      <c r="Q210" s="195"/>
      <c r="R210" s="195"/>
      <c r="S210" s="195"/>
      <c r="T210" s="196"/>
      <c r="AT210" s="190" t="s">
        <v>138</v>
      </c>
      <c r="AU210" s="190" t="s">
        <v>84</v>
      </c>
      <c r="AV210" s="188" t="s">
        <v>84</v>
      </c>
      <c r="AW210" s="188" t="s">
        <v>31</v>
      </c>
      <c r="AX210" s="188" t="s">
        <v>74</v>
      </c>
      <c r="AY210" s="190" t="s">
        <v>127</v>
      </c>
    </row>
    <row r="211" spans="2:51" s="188" customFormat="1" ht="12.8">
      <c r="B211" s="189"/>
      <c r="D211" s="183" t="s">
        <v>138</v>
      </c>
      <c r="E211" s="190"/>
      <c r="F211" s="191" t="s">
        <v>577</v>
      </c>
      <c r="H211" s="192">
        <v>136.887</v>
      </c>
      <c r="I211" s="193"/>
      <c r="L211" s="189"/>
      <c r="M211" s="194"/>
      <c r="N211" s="195"/>
      <c r="O211" s="195"/>
      <c r="P211" s="195"/>
      <c r="Q211" s="195"/>
      <c r="R211" s="195"/>
      <c r="S211" s="195"/>
      <c r="T211" s="196"/>
      <c r="AT211" s="190" t="s">
        <v>138</v>
      </c>
      <c r="AU211" s="190" t="s">
        <v>84</v>
      </c>
      <c r="AV211" s="188" t="s">
        <v>84</v>
      </c>
      <c r="AW211" s="188" t="s">
        <v>31</v>
      </c>
      <c r="AX211" s="188" t="s">
        <v>74</v>
      </c>
      <c r="AY211" s="190" t="s">
        <v>127</v>
      </c>
    </row>
    <row r="212" spans="2:51" s="201" customFormat="1" ht="12.8">
      <c r="B212" s="202"/>
      <c r="D212" s="183" t="s">
        <v>138</v>
      </c>
      <c r="E212" s="203"/>
      <c r="F212" s="204" t="s">
        <v>190</v>
      </c>
      <c r="H212" s="205">
        <v>257.912</v>
      </c>
      <c r="I212" s="206"/>
      <c r="L212" s="202"/>
      <c r="M212" s="207"/>
      <c r="N212" s="208"/>
      <c r="O212" s="208"/>
      <c r="P212" s="208"/>
      <c r="Q212" s="208"/>
      <c r="R212" s="208"/>
      <c r="S212" s="208"/>
      <c r="T212" s="209"/>
      <c r="AT212" s="203" t="s">
        <v>138</v>
      </c>
      <c r="AU212" s="203" t="s">
        <v>84</v>
      </c>
      <c r="AV212" s="201" t="s">
        <v>134</v>
      </c>
      <c r="AW212" s="201" t="s">
        <v>31</v>
      </c>
      <c r="AX212" s="201" t="s">
        <v>82</v>
      </c>
      <c r="AY212" s="203" t="s">
        <v>127</v>
      </c>
    </row>
    <row r="213" spans="1:65" s="28" customFormat="1" ht="24.15" customHeight="1">
      <c r="A213" s="23"/>
      <c r="B213" s="168"/>
      <c r="C213" s="169" t="s">
        <v>286</v>
      </c>
      <c r="D213" s="169" t="s">
        <v>130</v>
      </c>
      <c r="E213" s="170" t="s">
        <v>578</v>
      </c>
      <c r="F213" s="171" t="s">
        <v>579</v>
      </c>
      <c r="G213" s="172" t="s">
        <v>144</v>
      </c>
      <c r="H213" s="173">
        <v>3.43</v>
      </c>
      <c r="I213" s="174"/>
      <c r="J213" s="175">
        <f>ROUND(I213*H213,2)</f>
        <v>0</v>
      </c>
      <c r="K213" s="176"/>
      <c r="L213" s="24"/>
      <c r="M213" s="177"/>
      <c r="N213" s="178" t="s">
        <v>39</v>
      </c>
      <c r="O213" s="61"/>
      <c r="P213" s="179">
        <f>O213*H213</f>
        <v>0</v>
      </c>
      <c r="Q213" s="179">
        <v>0</v>
      </c>
      <c r="R213" s="179">
        <f>Q213*H213</f>
        <v>0</v>
      </c>
      <c r="S213" s="179">
        <v>0</v>
      </c>
      <c r="T213" s="180">
        <f>S213*H213</f>
        <v>0</v>
      </c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R213" s="181" t="s">
        <v>176</v>
      </c>
      <c r="AT213" s="181" t="s">
        <v>130</v>
      </c>
      <c r="AU213" s="181" t="s">
        <v>84</v>
      </c>
      <c r="AY213" s="4" t="s">
        <v>127</v>
      </c>
      <c r="BE213" s="182">
        <f>IF(N213="základní",J213,0)</f>
        <v>0</v>
      </c>
      <c r="BF213" s="182">
        <f>IF(N213="snížená",J213,0)</f>
        <v>0</v>
      </c>
      <c r="BG213" s="182">
        <f>IF(N213="zákl. přenesená",J213,0)</f>
        <v>0</v>
      </c>
      <c r="BH213" s="182">
        <f>IF(N213="sníž. přenesená",J213,0)</f>
        <v>0</v>
      </c>
      <c r="BI213" s="182">
        <f>IF(N213="nulová",J213,0)</f>
        <v>0</v>
      </c>
      <c r="BJ213" s="4" t="s">
        <v>82</v>
      </c>
      <c r="BK213" s="182">
        <f>ROUND(I213*H213,2)</f>
        <v>0</v>
      </c>
      <c r="BL213" s="4" t="s">
        <v>176</v>
      </c>
      <c r="BM213" s="181" t="s">
        <v>580</v>
      </c>
    </row>
    <row r="214" spans="1:47" s="28" customFormat="1" ht="12.8">
      <c r="A214" s="23"/>
      <c r="B214" s="24"/>
      <c r="C214" s="23"/>
      <c r="D214" s="183" t="s">
        <v>136</v>
      </c>
      <c r="E214" s="23"/>
      <c r="F214" s="184" t="s">
        <v>581</v>
      </c>
      <c r="G214" s="23"/>
      <c r="H214" s="23"/>
      <c r="I214" s="185"/>
      <c r="J214" s="23"/>
      <c r="K214" s="23"/>
      <c r="L214" s="24"/>
      <c r="M214" s="186"/>
      <c r="N214" s="187"/>
      <c r="O214" s="61"/>
      <c r="P214" s="61"/>
      <c r="Q214" s="61"/>
      <c r="R214" s="61"/>
      <c r="S214" s="61"/>
      <c r="T214" s="62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T214" s="4" t="s">
        <v>136</v>
      </c>
      <c r="AU214" s="4" t="s">
        <v>84</v>
      </c>
    </row>
    <row r="215" spans="2:63" s="154" customFormat="1" ht="22.8" customHeight="1">
      <c r="B215" s="155"/>
      <c r="D215" s="156" t="s">
        <v>73</v>
      </c>
      <c r="E215" s="166" t="s">
        <v>327</v>
      </c>
      <c r="F215" s="166" t="s">
        <v>328</v>
      </c>
      <c r="I215" s="158"/>
      <c r="J215" s="167">
        <f>BK215</f>
        <v>0</v>
      </c>
      <c r="L215" s="155"/>
      <c r="M215" s="160"/>
      <c r="N215" s="161"/>
      <c r="O215" s="161"/>
      <c r="P215" s="162">
        <f>SUM(P216:P245)</f>
        <v>0</v>
      </c>
      <c r="Q215" s="161"/>
      <c r="R215" s="162">
        <f>SUM(R216:R245)</f>
        <v>2.310706</v>
      </c>
      <c r="S215" s="161"/>
      <c r="T215" s="163">
        <f>SUM(T216:T245)</f>
        <v>0.5255856</v>
      </c>
      <c r="AR215" s="156" t="s">
        <v>84</v>
      </c>
      <c r="AT215" s="164" t="s">
        <v>73</v>
      </c>
      <c r="AU215" s="164" t="s">
        <v>82</v>
      </c>
      <c r="AY215" s="156" t="s">
        <v>127</v>
      </c>
      <c r="BK215" s="165">
        <f>SUM(BK216:BK245)</f>
        <v>0</v>
      </c>
    </row>
    <row r="216" spans="1:65" s="28" customFormat="1" ht="33" customHeight="1">
      <c r="A216" s="23"/>
      <c r="B216" s="168"/>
      <c r="C216" s="169" t="s">
        <v>289</v>
      </c>
      <c r="D216" s="169" t="s">
        <v>130</v>
      </c>
      <c r="E216" s="170" t="s">
        <v>351</v>
      </c>
      <c r="F216" s="171" t="s">
        <v>352</v>
      </c>
      <c r="G216" s="172" t="s">
        <v>133</v>
      </c>
      <c r="H216" s="173">
        <v>291.992</v>
      </c>
      <c r="I216" s="174"/>
      <c r="J216" s="175">
        <f>ROUND(I216*H216,2)</f>
        <v>0</v>
      </c>
      <c r="K216" s="176"/>
      <c r="L216" s="24"/>
      <c r="M216" s="177"/>
      <c r="N216" s="178" t="s">
        <v>39</v>
      </c>
      <c r="O216" s="61"/>
      <c r="P216" s="179">
        <f>O216*H216</f>
        <v>0</v>
      </c>
      <c r="Q216" s="179">
        <v>0</v>
      </c>
      <c r="R216" s="179">
        <f>Q216*H216</f>
        <v>0</v>
      </c>
      <c r="S216" s="179">
        <v>0.0018</v>
      </c>
      <c r="T216" s="180">
        <f>S216*H216</f>
        <v>0.5255856</v>
      </c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R216" s="181" t="s">
        <v>176</v>
      </c>
      <c r="AT216" s="181" t="s">
        <v>130</v>
      </c>
      <c r="AU216" s="181" t="s">
        <v>84</v>
      </c>
      <c r="AY216" s="4" t="s">
        <v>127</v>
      </c>
      <c r="BE216" s="182">
        <f>IF(N216="základní",J216,0)</f>
        <v>0</v>
      </c>
      <c r="BF216" s="182">
        <f>IF(N216="snížená",J216,0)</f>
        <v>0</v>
      </c>
      <c r="BG216" s="182">
        <f>IF(N216="zákl. přenesená",J216,0)</f>
        <v>0</v>
      </c>
      <c r="BH216" s="182">
        <f>IF(N216="sníž. přenesená",J216,0)</f>
        <v>0</v>
      </c>
      <c r="BI216" s="182">
        <f>IF(N216="nulová",J216,0)</f>
        <v>0</v>
      </c>
      <c r="BJ216" s="4" t="s">
        <v>82</v>
      </c>
      <c r="BK216" s="182">
        <f>ROUND(I216*H216,2)</f>
        <v>0</v>
      </c>
      <c r="BL216" s="4" t="s">
        <v>176</v>
      </c>
      <c r="BM216" s="181" t="s">
        <v>582</v>
      </c>
    </row>
    <row r="217" spans="1:47" s="28" customFormat="1" ht="12.8">
      <c r="A217" s="23"/>
      <c r="B217" s="24"/>
      <c r="C217" s="23"/>
      <c r="D217" s="183" t="s">
        <v>136</v>
      </c>
      <c r="E217" s="23"/>
      <c r="F217" s="184" t="s">
        <v>354</v>
      </c>
      <c r="G217" s="23"/>
      <c r="H217" s="23"/>
      <c r="I217" s="185"/>
      <c r="J217" s="23"/>
      <c r="K217" s="23"/>
      <c r="L217" s="24"/>
      <c r="M217" s="186"/>
      <c r="N217" s="187"/>
      <c r="O217" s="61"/>
      <c r="P217" s="61"/>
      <c r="Q217" s="61"/>
      <c r="R217" s="61"/>
      <c r="S217" s="61"/>
      <c r="T217" s="62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T217" s="4" t="s">
        <v>136</v>
      </c>
      <c r="AU217" s="4" t="s">
        <v>84</v>
      </c>
    </row>
    <row r="218" spans="2:51" s="188" customFormat="1" ht="12.8">
      <c r="B218" s="189"/>
      <c r="D218" s="183" t="s">
        <v>138</v>
      </c>
      <c r="E218" s="190"/>
      <c r="F218" s="191" t="s">
        <v>534</v>
      </c>
      <c r="H218" s="192">
        <v>291.992</v>
      </c>
      <c r="I218" s="193"/>
      <c r="L218" s="189"/>
      <c r="M218" s="194"/>
      <c r="N218" s="195"/>
      <c r="O218" s="195"/>
      <c r="P218" s="195"/>
      <c r="Q218" s="195"/>
      <c r="R218" s="195"/>
      <c r="S218" s="195"/>
      <c r="T218" s="196"/>
      <c r="AT218" s="190" t="s">
        <v>138</v>
      </c>
      <c r="AU218" s="190" t="s">
        <v>84</v>
      </c>
      <c r="AV218" s="188" t="s">
        <v>84</v>
      </c>
      <c r="AW218" s="188" t="s">
        <v>31</v>
      </c>
      <c r="AX218" s="188" t="s">
        <v>82</v>
      </c>
      <c r="AY218" s="190" t="s">
        <v>127</v>
      </c>
    </row>
    <row r="219" spans="1:65" s="28" customFormat="1" ht="33" customHeight="1">
      <c r="A219" s="23"/>
      <c r="B219" s="168"/>
      <c r="C219" s="197" t="s">
        <v>432</v>
      </c>
      <c r="D219" s="197" t="s">
        <v>130</v>
      </c>
      <c r="E219" s="198" t="s">
        <v>583</v>
      </c>
      <c r="F219" s="199" t="s">
        <v>584</v>
      </c>
      <c r="G219" s="172" t="s">
        <v>133</v>
      </c>
      <c r="H219" s="173">
        <v>291.992</v>
      </c>
      <c r="I219" s="174"/>
      <c r="J219" s="175">
        <f>ROUND(I219*H219,2)</f>
        <v>0</v>
      </c>
      <c r="K219" s="176"/>
      <c r="L219" s="24"/>
      <c r="M219" s="177"/>
      <c r="N219" s="178" t="s">
        <v>39</v>
      </c>
      <c r="O219" s="61"/>
      <c r="P219" s="179">
        <f>O219*H219</f>
        <v>0</v>
      </c>
      <c r="Q219" s="179">
        <v>0.00058</v>
      </c>
      <c r="R219" s="179">
        <f>Q219*H219</f>
        <v>0.16935536</v>
      </c>
      <c r="S219" s="179">
        <v>0</v>
      </c>
      <c r="T219" s="180">
        <f>S219*H219</f>
        <v>0</v>
      </c>
      <c r="U219" s="23"/>
      <c r="V219" s="200" t="s">
        <v>166</v>
      </c>
      <c r="W219" s="23"/>
      <c r="X219" s="23"/>
      <c r="Y219" s="23"/>
      <c r="Z219" s="23"/>
      <c r="AA219" s="23"/>
      <c r="AB219" s="23"/>
      <c r="AC219" s="23"/>
      <c r="AD219" s="23"/>
      <c r="AE219" s="23"/>
      <c r="AR219" s="181" t="s">
        <v>134</v>
      </c>
      <c r="AT219" s="181" t="s">
        <v>130</v>
      </c>
      <c r="AU219" s="181" t="s">
        <v>84</v>
      </c>
      <c r="AY219" s="4" t="s">
        <v>127</v>
      </c>
      <c r="BE219" s="182">
        <f>IF(N219="základní",J219,0)</f>
        <v>0</v>
      </c>
      <c r="BF219" s="182">
        <f>IF(N219="snížená",J219,0)</f>
        <v>0</v>
      </c>
      <c r="BG219" s="182">
        <f>IF(N219="zákl. přenesená",J219,0)</f>
        <v>0</v>
      </c>
      <c r="BH219" s="182">
        <f>IF(N219="sníž. přenesená",J219,0)</f>
        <v>0</v>
      </c>
      <c r="BI219" s="182">
        <f>IF(N219="nulová",J219,0)</f>
        <v>0</v>
      </c>
      <c r="BJ219" s="4" t="s">
        <v>82</v>
      </c>
      <c r="BK219" s="182">
        <f>ROUND(I219*H219,2)</f>
        <v>0</v>
      </c>
      <c r="BL219" s="4" t="s">
        <v>134</v>
      </c>
      <c r="BM219" s="181" t="s">
        <v>585</v>
      </c>
    </row>
    <row r="220" spans="1:47" s="28" customFormat="1" ht="12.8">
      <c r="A220" s="23"/>
      <c r="B220" s="24"/>
      <c r="C220" s="23"/>
      <c r="D220" s="183" t="s">
        <v>136</v>
      </c>
      <c r="E220" s="23"/>
      <c r="F220" s="184" t="s">
        <v>586</v>
      </c>
      <c r="G220" s="23"/>
      <c r="H220" s="23"/>
      <c r="I220" s="185"/>
      <c r="J220" s="23"/>
      <c r="K220" s="23"/>
      <c r="L220" s="24"/>
      <c r="M220" s="186"/>
      <c r="N220" s="187"/>
      <c r="O220" s="61"/>
      <c r="P220" s="61"/>
      <c r="Q220" s="61"/>
      <c r="R220" s="61"/>
      <c r="S220" s="61"/>
      <c r="T220" s="62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T220" s="4" t="s">
        <v>136</v>
      </c>
      <c r="AU220" s="4" t="s">
        <v>84</v>
      </c>
    </row>
    <row r="221" spans="2:51" s="188" customFormat="1" ht="12.8">
      <c r="B221" s="189"/>
      <c r="D221" s="183" t="s">
        <v>138</v>
      </c>
      <c r="E221" s="190"/>
      <c r="F221" s="191" t="s">
        <v>534</v>
      </c>
      <c r="H221" s="192">
        <v>291.992</v>
      </c>
      <c r="I221" s="193"/>
      <c r="L221" s="189"/>
      <c r="M221" s="194"/>
      <c r="N221" s="195"/>
      <c r="O221" s="195"/>
      <c r="P221" s="195"/>
      <c r="Q221" s="195"/>
      <c r="R221" s="195"/>
      <c r="S221" s="195"/>
      <c r="T221" s="196"/>
      <c r="AT221" s="190" t="s">
        <v>138</v>
      </c>
      <c r="AU221" s="190" t="s">
        <v>84</v>
      </c>
      <c r="AV221" s="188" t="s">
        <v>84</v>
      </c>
      <c r="AW221" s="188" t="s">
        <v>31</v>
      </c>
      <c r="AX221" s="188" t="s">
        <v>82</v>
      </c>
      <c r="AY221" s="190" t="s">
        <v>127</v>
      </c>
    </row>
    <row r="222" spans="1:65" s="28" customFormat="1" ht="33" customHeight="1">
      <c r="A222" s="23"/>
      <c r="B222" s="168"/>
      <c r="C222" s="221" t="s">
        <v>439</v>
      </c>
      <c r="D222" s="221" t="s">
        <v>196</v>
      </c>
      <c r="E222" s="222" t="s">
        <v>587</v>
      </c>
      <c r="F222" s="223" t="s">
        <v>588</v>
      </c>
      <c r="G222" s="213" t="s">
        <v>133</v>
      </c>
      <c r="H222" s="214">
        <v>306.592</v>
      </c>
      <c r="I222" s="215"/>
      <c r="J222" s="216">
        <f>ROUND(I222*H222,2)</f>
        <v>0</v>
      </c>
      <c r="K222" s="217"/>
      <c r="L222" s="218"/>
      <c r="M222" s="219"/>
      <c r="N222" s="220" t="s">
        <v>39</v>
      </c>
      <c r="O222" s="61"/>
      <c r="P222" s="179">
        <f>O222*H222</f>
        <v>0</v>
      </c>
      <c r="Q222" s="179">
        <v>0.0036</v>
      </c>
      <c r="R222" s="179">
        <f>Q222*H222</f>
        <v>1.1037312</v>
      </c>
      <c r="S222" s="179">
        <v>0</v>
      </c>
      <c r="T222" s="180">
        <f>S222*H222</f>
        <v>0</v>
      </c>
      <c r="U222" s="23"/>
      <c r="V222" s="200" t="s">
        <v>166</v>
      </c>
      <c r="W222" s="23"/>
      <c r="X222" s="23"/>
      <c r="Y222" s="23"/>
      <c r="Z222" s="23"/>
      <c r="AA222" s="23"/>
      <c r="AB222" s="23"/>
      <c r="AC222" s="23"/>
      <c r="AD222" s="23"/>
      <c r="AE222" s="23"/>
      <c r="AR222" s="181" t="s">
        <v>191</v>
      </c>
      <c r="AT222" s="181" t="s">
        <v>196</v>
      </c>
      <c r="AU222" s="181" t="s">
        <v>84</v>
      </c>
      <c r="AY222" s="4" t="s">
        <v>127</v>
      </c>
      <c r="BE222" s="182">
        <f>IF(N222="základní",J222,0)</f>
        <v>0</v>
      </c>
      <c r="BF222" s="182">
        <f>IF(N222="snížená",J222,0)</f>
        <v>0</v>
      </c>
      <c r="BG222" s="182">
        <f>IF(N222="zákl. přenesená",J222,0)</f>
        <v>0</v>
      </c>
      <c r="BH222" s="182">
        <f>IF(N222="sníž. přenesená",J222,0)</f>
        <v>0</v>
      </c>
      <c r="BI222" s="182">
        <f>IF(N222="nulová",J222,0)</f>
        <v>0</v>
      </c>
      <c r="BJ222" s="4" t="s">
        <v>82</v>
      </c>
      <c r="BK222" s="182">
        <f>ROUND(I222*H222,2)</f>
        <v>0</v>
      </c>
      <c r="BL222" s="4" t="s">
        <v>134</v>
      </c>
      <c r="BM222" s="181" t="s">
        <v>589</v>
      </c>
    </row>
    <row r="223" spans="1:47" s="28" customFormat="1" ht="12.8">
      <c r="A223" s="23"/>
      <c r="B223" s="24"/>
      <c r="C223" s="23"/>
      <c r="D223" s="183" t="s">
        <v>136</v>
      </c>
      <c r="E223" s="23"/>
      <c r="F223" s="184" t="s">
        <v>588</v>
      </c>
      <c r="G223" s="23"/>
      <c r="H223" s="23"/>
      <c r="I223" s="185"/>
      <c r="J223" s="23"/>
      <c r="K223" s="23"/>
      <c r="L223" s="24"/>
      <c r="M223" s="186"/>
      <c r="N223" s="187"/>
      <c r="O223" s="61"/>
      <c r="P223" s="61"/>
      <c r="Q223" s="61"/>
      <c r="R223" s="61"/>
      <c r="S223" s="61"/>
      <c r="T223" s="62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T223" s="4" t="s">
        <v>136</v>
      </c>
      <c r="AU223" s="4" t="s">
        <v>84</v>
      </c>
    </row>
    <row r="224" spans="2:51" s="188" customFormat="1" ht="12.8">
      <c r="B224" s="189"/>
      <c r="D224" s="183" t="s">
        <v>138</v>
      </c>
      <c r="F224" s="191" t="s">
        <v>590</v>
      </c>
      <c r="H224" s="192">
        <v>306.592</v>
      </c>
      <c r="I224" s="193"/>
      <c r="L224" s="189"/>
      <c r="M224" s="194"/>
      <c r="N224" s="195"/>
      <c r="O224" s="195"/>
      <c r="P224" s="195"/>
      <c r="Q224" s="195"/>
      <c r="R224" s="195"/>
      <c r="S224" s="195"/>
      <c r="T224" s="196"/>
      <c r="AT224" s="190" t="s">
        <v>138</v>
      </c>
      <c r="AU224" s="190" t="s">
        <v>84</v>
      </c>
      <c r="AV224" s="188" t="s">
        <v>84</v>
      </c>
      <c r="AW224" s="188" t="s">
        <v>2</v>
      </c>
      <c r="AX224" s="188" t="s">
        <v>82</v>
      </c>
      <c r="AY224" s="190" t="s">
        <v>127</v>
      </c>
    </row>
    <row r="225" spans="1:65" s="28" customFormat="1" ht="24.15" customHeight="1">
      <c r="A225" s="23"/>
      <c r="B225" s="168"/>
      <c r="C225" s="169" t="s">
        <v>294</v>
      </c>
      <c r="D225" s="169" t="s">
        <v>130</v>
      </c>
      <c r="E225" s="170" t="s">
        <v>372</v>
      </c>
      <c r="F225" s="171" t="s">
        <v>373</v>
      </c>
      <c r="G225" s="172" t="s">
        <v>185</v>
      </c>
      <c r="H225" s="173">
        <v>196.24</v>
      </c>
      <c r="I225" s="174"/>
      <c r="J225" s="175">
        <f>ROUND(I225*H225,2)</f>
        <v>0</v>
      </c>
      <c r="K225" s="176"/>
      <c r="L225" s="24"/>
      <c r="M225" s="177"/>
      <c r="N225" s="178" t="s">
        <v>39</v>
      </c>
      <c r="O225" s="61"/>
      <c r="P225" s="179">
        <f>O225*H225</f>
        <v>0</v>
      </c>
      <c r="Q225" s="179">
        <v>3E-05</v>
      </c>
      <c r="R225" s="179">
        <f>Q225*H225</f>
        <v>0.0058872</v>
      </c>
      <c r="S225" s="179">
        <v>0</v>
      </c>
      <c r="T225" s="180">
        <f>S225*H225</f>
        <v>0</v>
      </c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R225" s="181" t="s">
        <v>134</v>
      </c>
      <c r="AT225" s="181" t="s">
        <v>130</v>
      </c>
      <c r="AU225" s="181" t="s">
        <v>84</v>
      </c>
      <c r="AY225" s="4" t="s">
        <v>127</v>
      </c>
      <c r="BE225" s="182">
        <f>IF(N225="základní",J225,0)</f>
        <v>0</v>
      </c>
      <c r="BF225" s="182">
        <f>IF(N225="snížená",J225,0)</f>
        <v>0</v>
      </c>
      <c r="BG225" s="182">
        <f>IF(N225="zákl. přenesená",J225,0)</f>
        <v>0</v>
      </c>
      <c r="BH225" s="182">
        <f>IF(N225="sníž. přenesená",J225,0)</f>
        <v>0</v>
      </c>
      <c r="BI225" s="182">
        <f>IF(N225="nulová",J225,0)</f>
        <v>0</v>
      </c>
      <c r="BJ225" s="4" t="s">
        <v>82</v>
      </c>
      <c r="BK225" s="182">
        <f>ROUND(I225*H225,2)</f>
        <v>0</v>
      </c>
      <c r="BL225" s="4" t="s">
        <v>134</v>
      </c>
      <c r="BM225" s="181" t="s">
        <v>591</v>
      </c>
    </row>
    <row r="226" spans="1:47" s="28" customFormat="1" ht="12.8">
      <c r="A226" s="23"/>
      <c r="B226" s="24"/>
      <c r="C226" s="23"/>
      <c r="D226" s="183" t="s">
        <v>136</v>
      </c>
      <c r="E226" s="23"/>
      <c r="F226" s="184" t="s">
        <v>375</v>
      </c>
      <c r="G226" s="23"/>
      <c r="H226" s="23"/>
      <c r="I226" s="185"/>
      <c r="J226" s="23"/>
      <c r="K226" s="23"/>
      <c r="L226" s="24"/>
      <c r="M226" s="186"/>
      <c r="N226" s="187"/>
      <c r="O226" s="61"/>
      <c r="P226" s="61"/>
      <c r="Q226" s="61"/>
      <c r="R226" s="61"/>
      <c r="S226" s="61"/>
      <c r="T226" s="62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T226" s="4" t="s">
        <v>136</v>
      </c>
      <c r="AU226" s="4" t="s">
        <v>84</v>
      </c>
    </row>
    <row r="227" spans="2:51" s="188" customFormat="1" ht="12.8">
      <c r="B227" s="189"/>
      <c r="D227" s="183" t="s">
        <v>138</v>
      </c>
      <c r="E227" s="190"/>
      <c r="F227" s="191" t="s">
        <v>592</v>
      </c>
      <c r="H227" s="192">
        <v>196.24</v>
      </c>
      <c r="I227" s="193"/>
      <c r="L227" s="189"/>
      <c r="M227" s="194"/>
      <c r="N227" s="195"/>
      <c r="O227" s="195"/>
      <c r="P227" s="195"/>
      <c r="Q227" s="195"/>
      <c r="R227" s="195"/>
      <c r="S227" s="195"/>
      <c r="T227" s="196"/>
      <c r="AT227" s="190" t="s">
        <v>138</v>
      </c>
      <c r="AU227" s="190" t="s">
        <v>84</v>
      </c>
      <c r="AV227" s="188" t="s">
        <v>84</v>
      </c>
      <c r="AW227" s="188" t="s">
        <v>31</v>
      </c>
      <c r="AX227" s="188" t="s">
        <v>82</v>
      </c>
      <c r="AY227" s="190" t="s">
        <v>127</v>
      </c>
    </row>
    <row r="228" spans="1:65" s="28" customFormat="1" ht="24.15" customHeight="1">
      <c r="A228" s="23"/>
      <c r="B228" s="168"/>
      <c r="C228" s="210" t="s">
        <v>301</v>
      </c>
      <c r="D228" s="210" t="s">
        <v>196</v>
      </c>
      <c r="E228" s="211" t="s">
        <v>379</v>
      </c>
      <c r="F228" s="212" t="s">
        <v>380</v>
      </c>
      <c r="G228" s="213" t="s">
        <v>185</v>
      </c>
      <c r="H228" s="214">
        <v>206.052</v>
      </c>
      <c r="I228" s="215"/>
      <c r="J228" s="216">
        <f>ROUND(I228*H228,2)</f>
        <v>0</v>
      </c>
      <c r="K228" s="217"/>
      <c r="L228" s="218"/>
      <c r="M228" s="219"/>
      <c r="N228" s="220" t="s">
        <v>39</v>
      </c>
      <c r="O228" s="61"/>
      <c r="P228" s="179">
        <f>O228*H228</f>
        <v>0</v>
      </c>
      <c r="Q228" s="179">
        <v>0.00038</v>
      </c>
      <c r="R228" s="179">
        <f>Q228*H228</f>
        <v>0.07829976</v>
      </c>
      <c r="S228" s="179">
        <v>0</v>
      </c>
      <c r="T228" s="180">
        <f>S228*H228</f>
        <v>0</v>
      </c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R228" s="181" t="s">
        <v>191</v>
      </c>
      <c r="AT228" s="181" t="s">
        <v>196</v>
      </c>
      <c r="AU228" s="181" t="s">
        <v>84</v>
      </c>
      <c r="AY228" s="4" t="s">
        <v>127</v>
      </c>
      <c r="BE228" s="182">
        <f>IF(N228="základní",J228,0)</f>
        <v>0</v>
      </c>
      <c r="BF228" s="182">
        <f>IF(N228="snížená",J228,0)</f>
        <v>0</v>
      </c>
      <c r="BG228" s="182">
        <f>IF(N228="zákl. přenesená",J228,0)</f>
        <v>0</v>
      </c>
      <c r="BH228" s="182">
        <f>IF(N228="sníž. přenesená",J228,0)</f>
        <v>0</v>
      </c>
      <c r="BI228" s="182">
        <f>IF(N228="nulová",J228,0)</f>
        <v>0</v>
      </c>
      <c r="BJ228" s="4" t="s">
        <v>82</v>
      </c>
      <c r="BK228" s="182">
        <f>ROUND(I228*H228,2)</f>
        <v>0</v>
      </c>
      <c r="BL228" s="4" t="s">
        <v>134</v>
      </c>
      <c r="BM228" s="181" t="s">
        <v>593</v>
      </c>
    </row>
    <row r="229" spans="1:47" s="28" customFormat="1" ht="12.8">
      <c r="A229" s="23"/>
      <c r="B229" s="24"/>
      <c r="C229" s="23"/>
      <c r="D229" s="183" t="s">
        <v>136</v>
      </c>
      <c r="E229" s="23"/>
      <c r="F229" s="184" t="s">
        <v>380</v>
      </c>
      <c r="G229" s="23"/>
      <c r="H229" s="23"/>
      <c r="I229" s="185"/>
      <c r="J229" s="23"/>
      <c r="K229" s="23"/>
      <c r="L229" s="24"/>
      <c r="M229" s="186"/>
      <c r="N229" s="187"/>
      <c r="O229" s="61"/>
      <c r="P229" s="61"/>
      <c r="Q229" s="61"/>
      <c r="R229" s="61"/>
      <c r="S229" s="61"/>
      <c r="T229" s="62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T229" s="4" t="s">
        <v>136</v>
      </c>
      <c r="AU229" s="4" t="s">
        <v>84</v>
      </c>
    </row>
    <row r="230" spans="2:51" s="188" customFormat="1" ht="12.8">
      <c r="B230" s="189"/>
      <c r="D230" s="183" t="s">
        <v>138</v>
      </c>
      <c r="F230" s="191" t="s">
        <v>594</v>
      </c>
      <c r="H230" s="192">
        <v>206.052</v>
      </c>
      <c r="I230" s="193"/>
      <c r="L230" s="189"/>
      <c r="M230" s="194"/>
      <c r="N230" s="195"/>
      <c r="O230" s="195"/>
      <c r="P230" s="195"/>
      <c r="Q230" s="195"/>
      <c r="R230" s="195"/>
      <c r="S230" s="195"/>
      <c r="T230" s="196"/>
      <c r="AT230" s="190" t="s">
        <v>138</v>
      </c>
      <c r="AU230" s="190" t="s">
        <v>84</v>
      </c>
      <c r="AV230" s="188" t="s">
        <v>84</v>
      </c>
      <c r="AW230" s="188" t="s">
        <v>2</v>
      </c>
      <c r="AX230" s="188" t="s">
        <v>82</v>
      </c>
      <c r="AY230" s="190" t="s">
        <v>127</v>
      </c>
    </row>
    <row r="231" spans="1:65" s="28" customFormat="1" ht="33" customHeight="1">
      <c r="A231" s="23"/>
      <c r="B231" s="168"/>
      <c r="C231" s="169" t="s">
        <v>306</v>
      </c>
      <c r="D231" s="169" t="s">
        <v>130</v>
      </c>
      <c r="E231" s="170" t="s">
        <v>595</v>
      </c>
      <c r="F231" s="171" t="s">
        <v>596</v>
      </c>
      <c r="G231" s="172" t="s">
        <v>133</v>
      </c>
      <c r="H231" s="173">
        <v>34.112</v>
      </c>
      <c r="I231" s="174"/>
      <c r="J231" s="175">
        <f>ROUND(I231*H231,2)</f>
        <v>0</v>
      </c>
      <c r="K231" s="176"/>
      <c r="L231" s="24"/>
      <c r="M231" s="177"/>
      <c r="N231" s="178" t="s">
        <v>39</v>
      </c>
      <c r="O231" s="61"/>
      <c r="P231" s="179">
        <f>O231*H231</f>
        <v>0</v>
      </c>
      <c r="Q231" s="179">
        <v>0.00012</v>
      </c>
      <c r="R231" s="179">
        <f>Q231*H231</f>
        <v>0.00409344</v>
      </c>
      <c r="S231" s="179">
        <v>0</v>
      </c>
      <c r="T231" s="180">
        <f>S231*H231</f>
        <v>0</v>
      </c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R231" s="181" t="s">
        <v>176</v>
      </c>
      <c r="AT231" s="181" t="s">
        <v>130</v>
      </c>
      <c r="AU231" s="181" t="s">
        <v>84</v>
      </c>
      <c r="AY231" s="4" t="s">
        <v>127</v>
      </c>
      <c r="BE231" s="182">
        <f>IF(N231="základní",J231,0)</f>
        <v>0</v>
      </c>
      <c r="BF231" s="182">
        <f>IF(N231="snížená",J231,0)</f>
        <v>0</v>
      </c>
      <c r="BG231" s="182">
        <f>IF(N231="zákl. přenesená",J231,0)</f>
        <v>0</v>
      </c>
      <c r="BH231" s="182">
        <f>IF(N231="sníž. přenesená",J231,0)</f>
        <v>0</v>
      </c>
      <c r="BI231" s="182">
        <f>IF(N231="nulová",J231,0)</f>
        <v>0</v>
      </c>
      <c r="BJ231" s="4" t="s">
        <v>82</v>
      </c>
      <c r="BK231" s="182">
        <f>ROUND(I231*H231,2)</f>
        <v>0</v>
      </c>
      <c r="BL231" s="4" t="s">
        <v>176</v>
      </c>
      <c r="BM231" s="181" t="s">
        <v>597</v>
      </c>
    </row>
    <row r="232" spans="1:47" s="28" customFormat="1" ht="12.8">
      <c r="A232" s="23"/>
      <c r="B232" s="24"/>
      <c r="C232" s="23"/>
      <c r="D232" s="183" t="s">
        <v>136</v>
      </c>
      <c r="E232" s="23"/>
      <c r="F232" s="184" t="s">
        <v>598</v>
      </c>
      <c r="G232" s="23"/>
      <c r="H232" s="23"/>
      <c r="I232" s="185"/>
      <c r="J232" s="23"/>
      <c r="K232" s="23"/>
      <c r="L232" s="24"/>
      <c r="M232" s="186"/>
      <c r="N232" s="187"/>
      <c r="O232" s="61"/>
      <c r="P232" s="61"/>
      <c r="Q232" s="61"/>
      <c r="R232" s="61"/>
      <c r="S232" s="61"/>
      <c r="T232" s="62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T232" s="4" t="s">
        <v>136</v>
      </c>
      <c r="AU232" s="4" t="s">
        <v>84</v>
      </c>
    </row>
    <row r="233" spans="2:51" s="188" customFormat="1" ht="12.8">
      <c r="B233" s="189"/>
      <c r="D233" s="183" t="s">
        <v>138</v>
      </c>
      <c r="E233" s="190"/>
      <c r="F233" s="191" t="s">
        <v>599</v>
      </c>
      <c r="H233" s="192">
        <v>34.112</v>
      </c>
      <c r="I233" s="193"/>
      <c r="L233" s="189"/>
      <c r="M233" s="194"/>
      <c r="N233" s="195"/>
      <c r="O233" s="195"/>
      <c r="P233" s="195"/>
      <c r="Q233" s="195"/>
      <c r="R233" s="195"/>
      <c r="S233" s="195"/>
      <c r="T233" s="196"/>
      <c r="AT233" s="190" t="s">
        <v>138</v>
      </c>
      <c r="AU233" s="190" t="s">
        <v>84</v>
      </c>
      <c r="AV233" s="188" t="s">
        <v>84</v>
      </c>
      <c r="AW233" s="188" t="s">
        <v>31</v>
      </c>
      <c r="AX233" s="188" t="s">
        <v>82</v>
      </c>
      <c r="AY233" s="190" t="s">
        <v>127</v>
      </c>
    </row>
    <row r="234" spans="1:65" s="28" customFormat="1" ht="16.5" customHeight="1">
      <c r="A234" s="23"/>
      <c r="B234" s="168"/>
      <c r="C234" s="210" t="s">
        <v>313</v>
      </c>
      <c r="D234" s="210" t="s">
        <v>196</v>
      </c>
      <c r="E234" s="211" t="s">
        <v>600</v>
      </c>
      <c r="F234" s="212" t="s">
        <v>601</v>
      </c>
      <c r="G234" s="213" t="s">
        <v>447</v>
      </c>
      <c r="H234" s="214">
        <v>3.224</v>
      </c>
      <c r="I234" s="215"/>
      <c r="J234" s="216">
        <f>ROUND(I234*H234,2)</f>
        <v>0</v>
      </c>
      <c r="K234" s="217"/>
      <c r="L234" s="218"/>
      <c r="M234" s="219"/>
      <c r="N234" s="220" t="s">
        <v>39</v>
      </c>
      <c r="O234" s="61"/>
      <c r="P234" s="179">
        <f>O234*H234</f>
        <v>0</v>
      </c>
      <c r="Q234" s="179">
        <v>0.03</v>
      </c>
      <c r="R234" s="179">
        <f>Q234*H234</f>
        <v>0.09672</v>
      </c>
      <c r="S234" s="179">
        <v>0</v>
      </c>
      <c r="T234" s="180">
        <f>S234*H234</f>
        <v>0</v>
      </c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R234" s="181" t="s">
        <v>199</v>
      </c>
      <c r="AT234" s="181" t="s">
        <v>196</v>
      </c>
      <c r="AU234" s="181" t="s">
        <v>84</v>
      </c>
      <c r="AY234" s="4" t="s">
        <v>127</v>
      </c>
      <c r="BE234" s="182">
        <f>IF(N234="základní",J234,0)</f>
        <v>0</v>
      </c>
      <c r="BF234" s="182">
        <f>IF(N234="snížená",J234,0)</f>
        <v>0</v>
      </c>
      <c r="BG234" s="182">
        <f>IF(N234="zákl. přenesená",J234,0)</f>
        <v>0</v>
      </c>
      <c r="BH234" s="182">
        <f>IF(N234="sníž. přenesená",J234,0)</f>
        <v>0</v>
      </c>
      <c r="BI234" s="182">
        <f>IF(N234="nulová",J234,0)</f>
        <v>0</v>
      </c>
      <c r="BJ234" s="4" t="s">
        <v>82</v>
      </c>
      <c r="BK234" s="182">
        <f>ROUND(I234*H234,2)</f>
        <v>0</v>
      </c>
      <c r="BL234" s="4" t="s">
        <v>176</v>
      </c>
      <c r="BM234" s="181" t="s">
        <v>602</v>
      </c>
    </row>
    <row r="235" spans="1:47" s="28" customFormat="1" ht="12.8">
      <c r="A235" s="23"/>
      <c r="B235" s="24"/>
      <c r="C235" s="23"/>
      <c r="D235" s="183" t="s">
        <v>136</v>
      </c>
      <c r="E235" s="23"/>
      <c r="F235" s="184" t="s">
        <v>601</v>
      </c>
      <c r="G235" s="23"/>
      <c r="H235" s="23"/>
      <c r="I235" s="185"/>
      <c r="J235" s="23"/>
      <c r="K235" s="23"/>
      <c r="L235" s="24"/>
      <c r="M235" s="186"/>
      <c r="N235" s="187"/>
      <c r="O235" s="61"/>
      <c r="P235" s="61"/>
      <c r="Q235" s="61"/>
      <c r="R235" s="61"/>
      <c r="S235" s="61"/>
      <c r="T235" s="62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T235" s="4" t="s">
        <v>136</v>
      </c>
      <c r="AU235" s="4" t="s">
        <v>84</v>
      </c>
    </row>
    <row r="236" spans="2:51" s="188" customFormat="1" ht="12.8">
      <c r="B236" s="189"/>
      <c r="D236" s="183" t="s">
        <v>138</v>
      </c>
      <c r="F236" s="191" t="s">
        <v>603</v>
      </c>
      <c r="H236" s="192">
        <v>3.224</v>
      </c>
      <c r="I236" s="193"/>
      <c r="L236" s="189"/>
      <c r="M236" s="194"/>
      <c r="N236" s="195"/>
      <c r="O236" s="195"/>
      <c r="P236" s="195"/>
      <c r="Q236" s="195"/>
      <c r="R236" s="195"/>
      <c r="S236" s="195"/>
      <c r="T236" s="196"/>
      <c r="AT236" s="190" t="s">
        <v>138</v>
      </c>
      <c r="AU236" s="190" t="s">
        <v>84</v>
      </c>
      <c r="AV236" s="188" t="s">
        <v>84</v>
      </c>
      <c r="AW236" s="188" t="s">
        <v>2</v>
      </c>
      <c r="AX236" s="188" t="s">
        <v>82</v>
      </c>
      <c r="AY236" s="190" t="s">
        <v>127</v>
      </c>
    </row>
    <row r="237" spans="1:65" s="28" customFormat="1" ht="33" customHeight="1">
      <c r="A237" s="23"/>
      <c r="B237" s="168"/>
      <c r="C237" s="169" t="s">
        <v>316</v>
      </c>
      <c r="D237" s="169" t="s">
        <v>130</v>
      </c>
      <c r="E237" s="170" t="s">
        <v>595</v>
      </c>
      <c r="F237" s="171" t="s">
        <v>596</v>
      </c>
      <c r="G237" s="172" t="s">
        <v>133</v>
      </c>
      <c r="H237" s="173">
        <v>291.992</v>
      </c>
      <c r="I237" s="174"/>
      <c r="J237" s="175">
        <f>ROUND(I237*H237,2)</f>
        <v>0</v>
      </c>
      <c r="K237" s="176"/>
      <c r="L237" s="24"/>
      <c r="M237" s="177"/>
      <c r="N237" s="178" t="s">
        <v>39</v>
      </c>
      <c r="O237" s="61"/>
      <c r="P237" s="179">
        <f>O237*H237</f>
        <v>0</v>
      </c>
      <c r="Q237" s="179">
        <v>0.00012</v>
      </c>
      <c r="R237" s="179">
        <f>Q237*H237</f>
        <v>0.03503904</v>
      </c>
      <c r="S237" s="179">
        <v>0</v>
      </c>
      <c r="T237" s="180">
        <f>S237*H237</f>
        <v>0</v>
      </c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R237" s="181" t="s">
        <v>176</v>
      </c>
      <c r="AT237" s="181" t="s">
        <v>130</v>
      </c>
      <c r="AU237" s="181" t="s">
        <v>84</v>
      </c>
      <c r="AY237" s="4" t="s">
        <v>127</v>
      </c>
      <c r="BE237" s="182">
        <f>IF(N237="základní",J237,0)</f>
        <v>0</v>
      </c>
      <c r="BF237" s="182">
        <f>IF(N237="snížená",J237,0)</f>
        <v>0</v>
      </c>
      <c r="BG237" s="182">
        <f>IF(N237="zákl. přenesená",J237,0)</f>
        <v>0</v>
      </c>
      <c r="BH237" s="182">
        <f>IF(N237="sníž. přenesená",J237,0)</f>
        <v>0</v>
      </c>
      <c r="BI237" s="182">
        <f>IF(N237="nulová",J237,0)</f>
        <v>0</v>
      </c>
      <c r="BJ237" s="4" t="s">
        <v>82</v>
      </c>
      <c r="BK237" s="182">
        <f>ROUND(I237*H237,2)</f>
        <v>0</v>
      </c>
      <c r="BL237" s="4" t="s">
        <v>176</v>
      </c>
      <c r="BM237" s="181" t="s">
        <v>604</v>
      </c>
    </row>
    <row r="238" spans="1:47" s="28" customFormat="1" ht="12.8">
      <c r="A238" s="23"/>
      <c r="B238" s="24"/>
      <c r="C238" s="23"/>
      <c r="D238" s="183" t="s">
        <v>136</v>
      </c>
      <c r="E238" s="23"/>
      <c r="F238" s="184" t="s">
        <v>598</v>
      </c>
      <c r="G238" s="23"/>
      <c r="H238" s="23"/>
      <c r="I238" s="185"/>
      <c r="J238" s="23"/>
      <c r="K238" s="23"/>
      <c r="L238" s="24"/>
      <c r="M238" s="186"/>
      <c r="N238" s="187"/>
      <c r="O238" s="61"/>
      <c r="P238" s="61"/>
      <c r="Q238" s="61"/>
      <c r="R238" s="61"/>
      <c r="S238" s="61"/>
      <c r="T238" s="62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T238" s="4" t="s">
        <v>136</v>
      </c>
      <c r="AU238" s="4" t="s">
        <v>84</v>
      </c>
    </row>
    <row r="239" spans="1:65" s="28" customFormat="1" ht="16.5" customHeight="1">
      <c r="A239" s="23"/>
      <c r="B239" s="168"/>
      <c r="C239" s="210" t="s">
        <v>199</v>
      </c>
      <c r="D239" s="210" t="s">
        <v>196</v>
      </c>
      <c r="E239" s="211" t="s">
        <v>605</v>
      </c>
      <c r="F239" s="212" t="s">
        <v>606</v>
      </c>
      <c r="G239" s="213" t="s">
        <v>447</v>
      </c>
      <c r="H239" s="214">
        <v>40.879</v>
      </c>
      <c r="I239" s="215"/>
      <c r="J239" s="216">
        <f>ROUND(I239*H239,2)</f>
        <v>0</v>
      </c>
      <c r="K239" s="217"/>
      <c r="L239" s="218"/>
      <c r="M239" s="219"/>
      <c r="N239" s="220" t="s">
        <v>39</v>
      </c>
      <c r="O239" s="61"/>
      <c r="P239" s="179">
        <f>O239*H239</f>
        <v>0</v>
      </c>
      <c r="Q239" s="179">
        <v>0.02</v>
      </c>
      <c r="R239" s="179">
        <f>Q239*H239</f>
        <v>0.81758</v>
      </c>
      <c r="S239" s="179">
        <v>0</v>
      </c>
      <c r="T239" s="180">
        <f>S239*H239</f>
        <v>0</v>
      </c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R239" s="181" t="s">
        <v>199</v>
      </c>
      <c r="AT239" s="181" t="s">
        <v>196</v>
      </c>
      <c r="AU239" s="181" t="s">
        <v>84</v>
      </c>
      <c r="AY239" s="4" t="s">
        <v>127</v>
      </c>
      <c r="BE239" s="182">
        <f>IF(N239="základní",J239,0)</f>
        <v>0</v>
      </c>
      <c r="BF239" s="182">
        <f>IF(N239="snížená",J239,0)</f>
        <v>0</v>
      </c>
      <c r="BG239" s="182">
        <f>IF(N239="zákl. přenesená",J239,0)</f>
        <v>0</v>
      </c>
      <c r="BH239" s="182">
        <f>IF(N239="sníž. přenesená",J239,0)</f>
        <v>0</v>
      </c>
      <c r="BI239" s="182">
        <f>IF(N239="nulová",J239,0)</f>
        <v>0</v>
      </c>
      <c r="BJ239" s="4" t="s">
        <v>82</v>
      </c>
      <c r="BK239" s="182">
        <f>ROUND(I239*H239,2)</f>
        <v>0</v>
      </c>
      <c r="BL239" s="4" t="s">
        <v>176</v>
      </c>
      <c r="BM239" s="181" t="s">
        <v>607</v>
      </c>
    </row>
    <row r="240" spans="1:47" s="28" customFormat="1" ht="12.8">
      <c r="A240" s="23"/>
      <c r="B240" s="24"/>
      <c r="C240" s="23"/>
      <c r="D240" s="183" t="s">
        <v>136</v>
      </c>
      <c r="E240" s="23"/>
      <c r="F240" s="184" t="s">
        <v>606</v>
      </c>
      <c r="G240" s="23"/>
      <c r="H240" s="23"/>
      <c r="I240" s="185"/>
      <c r="J240" s="23"/>
      <c r="K240" s="23"/>
      <c r="L240" s="24"/>
      <c r="M240" s="186"/>
      <c r="N240" s="187"/>
      <c r="O240" s="61"/>
      <c r="P240" s="61"/>
      <c r="Q240" s="61"/>
      <c r="R240" s="61"/>
      <c r="S240" s="61"/>
      <c r="T240" s="62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T240" s="4" t="s">
        <v>136</v>
      </c>
      <c r="AU240" s="4" t="s">
        <v>84</v>
      </c>
    </row>
    <row r="241" spans="2:51" s="188" customFormat="1" ht="12.8">
      <c r="B241" s="189"/>
      <c r="D241" s="183" t="s">
        <v>138</v>
      </c>
      <c r="E241" s="190"/>
      <c r="F241" s="191" t="s">
        <v>608</v>
      </c>
      <c r="H241" s="192">
        <v>40.879</v>
      </c>
      <c r="I241" s="193"/>
      <c r="L241" s="189"/>
      <c r="M241" s="194"/>
      <c r="N241" s="195"/>
      <c r="O241" s="195"/>
      <c r="P241" s="195"/>
      <c r="Q241" s="195"/>
      <c r="R241" s="195"/>
      <c r="S241" s="195"/>
      <c r="T241" s="196"/>
      <c r="AT241" s="190" t="s">
        <v>138</v>
      </c>
      <c r="AU241" s="190" t="s">
        <v>84</v>
      </c>
      <c r="AV241" s="188" t="s">
        <v>84</v>
      </c>
      <c r="AW241" s="188" t="s">
        <v>31</v>
      </c>
      <c r="AX241" s="188" t="s">
        <v>82</v>
      </c>
      <c r="AY241" s="190" t="s">
        <v>127</v>
      </c>
    </row>
    <row r="242" spans="1:65" s="28" customFormat="1" ht="24.15" customHeight="1">
      <c r="A242" s="23"/>
      <c r="B242" s="168"/>
      <c r="C242" s="169" t="s">
        <v>334</v>
      </c>
      <c r="D242" s="169" t="s">
        <v>130</v>
      </c>
      <c r="E242" s="170" t="s">
        <v>609</v>
      </c>
      <c r="F242" s="171" t="s">
        <v>610</v>
      </c>
      <c r="G242" s="172" t="s">
        <v>397</v>
      </c>
      <c r="H242" s="173">
        <v>7</v>
      </c>
      <c r="I242" s="174"/>
      <c r="J242" s="175">
        <f>ROUND(I242*H242,2)</f>
        <v>0</v>
      </c>
      <c r="K242" s="176"/>
      <c r="L242" s="24"/>
      <c r="M242" s="177"/>
      <c r="N242" s="178" t="s">
        <v>39</v>
      </c>
      <c r="O242" s="61"/>
      <c r="P242" s="179">
        <f>O242*H242</f>
        <v>0</v>
      </c>
      <c r="Q242" s="179">
        <v>0</v>
      </c>
      <c r="R242" s="179">
        <f>Q242*H242</f>
        <v>0</v>
      </c>
      <c r="S242" s="179">
        <v>0</v>
      </c>
      <c r="T242" s="180">
        <f>S242*H242</f>
        <v>0</v>
      </c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R242" s="181" t="s">
        <v>176</v>
      </c>
      <c r="AT242" s="181" t="s">
        <v>130</v>
      </c>
      <c r="AU242" s="181" t="s">
        <v>84</v>
      </c>
      <c r="AY242" s="4" t="s">
        <v>127</v>
      </c>
      <c r="BE242" s="182">
        <f>IF(N242="základní",J242,0)</f>
        <v>0</v>
      </c>
      <c r="BF242" s="182">
        <f>IF(N242="snížená",J242,0)</f>
        <v>0</v>
      </c>
      <c r="BG242" s="182">
        <f>IF(N242="zákl. přenesená",J242,0)</f>
        <v>0</v>
      </c>
      <c r="BH242" s="182">
        <f>IF(N242="sníž. přenesená",J242,0)</f>
        <v>0</v>
      </c>
      <c r="BI242" s="182">
        <f>IF(N242="nulová",J242,0)</f>
        <v>0</v>
      </c>
      <c r="BJ242" s="4" t="s">
        <v>82</v>
      </c>
      <c r="BK242" s="182">
        <f>ROUND(I242*H242,2)</f>
        <v>0</v>
      </c>
      <c r="BL242" s="4" t="s">
        <v>176</v>
      </c>
      <c r="BM242" s="181" t="s">
        <v>611</v>
      </c>
    </row>
    <row r="243" spans="1:47" s="28" customFormat="1" ht="12.8">
      <c r="A243" s="23"/>
      <c r="B243" s="24"/>
      <c r="C243" s="23"/>
      <c r="D243" s="183" t="s">
        <v>136</v>
      </c>
      <c r="E243" s="23"/>
      <c r="F243" s="184" t="s">
        <v>612</v>
      </c>
      <c r="G243" s="23"/>
      <c r="H243" s="23"/>
      <c r="I243" s="185"/>
      <c r="J243" s="23"/>
      <c r="K243" s="23"/>
      <c r="L243" s="24"/>
      <c r="M243" s="186"/>
      <c r="N243" s="187"/>
      <c r="O243" s="61"/>
      <c r="P243" s="61"/>
      <c r="Q243" s="61"/>
      <c r="R243" s="61"/>
      <c r="S243" s="61"/>
      <c r="T243" s="62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T243" s="4" t="s">
        <v>136</v>
      </c>
      <c r="AU243" s="4" t="s">
        <v>84</v>
      </c>
    </row>
    <row r="244" spans="1:65" s="28" customFormat="1" ht="24.15" customHeight="1">
      <c r="A244" s="23"/>
      <c r="B244" s="168"/>
      <c r="C244" s="169" t="s">
        <v>339</v>
      </c>
      <c r="D244" s="169" t="s">
        <v>130</v>
      </c>
      <c r="E244" s="170" t="s">
        <v>613</v>
      </c>
      <c r="F244" s="171" t="s">
        <v>614</v>
      </c>
      <c r="G244" s="172" t="s">
        <v>144</v>
      </c>
      <c r="H244" s="173">
        <v>0.953</v>
      </c>
      <c r="I244" s="174"/>
      <c r="J244" s="175">
        <f>ROUND(I244*H244,2)</f>
        <v>0</v>
      </c>
      <c r="K244" s="176"/>
      <c r="L244" s="24"/>
      <c r="M244" s="177"/>
      <c r="N244" s="178" t="s">
        <v>39</v>
      </c>
      <c r="O244" s="61"/>
      <c r="P244" s="179">
        <f>O244*H244</f>
        <v>0</v>
      </c>
      <c r="Q244" s="179">
        <v>0</v>
      </c>
      <c r="R244" s="179">
        <f>Q244*H244</f>
        <v>0</v>
      </c>
      <c r="S244" s="179">
        <v>0</v>
      </c>
      <c r="T244" s="180">
        <f>S244*H244</f>
        <v>0</v>
      </c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R244" s="181" t="s">
        <v>176</v>
      </c>
      <c r="AT244" s="181" t="s">
        <v>130</v>
      </c>
      <c r="AU244" s="181" t="s">
        <v>84</v>
      </c>
      <c r="AY244" s="4" t="s">
        <v>127</v>
      </c>
      <c r="BE244" s="182">
        <f>IF(N244="základní",J244,0)</f>
        <v>0</v>
      </c>
      <c r="BF244" s="182">
        <f>IF(N244="snížená",J244,0)</f>
        <v>0</v>
      </c>
      <c r="BG244" s="182">
        <f>IF(N244="zákl. přenesená",J244,0)</f>
        <v>0</v>
      </c>
      <c r="BH244" s="182">
        <f>IF(N244="sníž. přenesená",J244,0)</f>
        <v>0</v>
      </c>
      <c r="BI244" s="182">
        <f>IF(N244="nulová",J244,0)</f>
        <v>0</v>
      </c>
      <c r="BJ244" s="4" t="s">
        <v>82</v>
      </c>
      <c r="BK244" s="182">
        <f>ROUND(I244*H244,2)</f>
        <v>0</v>
      </c>
      <c r="BL244" s="4" t="s">
        <v>176</v>
      </c>
      <c r="BM244" s="181" t="s">
        <v>615</v>
      </c>
    </row>
    <row r="245" spans="1:47" s="28" customFormat="1" ht="12.8">
      <c r="A245" s="23"/>
      <c r="B245" s="24"/>
      <c r="C245" s="23"/>
      <c r="D245" s="183" t="s">
        <v>136</v>
      </c>
      <c r="E245" s="23"/>
      <c r="F245" s="184" t="s">
        <v>616</v>
      </c>
      <c r="G245" s="23"/>
      <c r="H245" s="23"/>
      <c r="I245" s="185"/>
      <c r="J245" s="23"/>
      <c r="K245" s="23"/>
      <c r="L245" s="24"/>
      <c r="M245" s="186"/>
      <c r="N245" s="187"/>
      <c r="O245" s="61"/>
      <c r="P245" s="61"/>
      <c r="Q245" s="61"/>
      <c r="R245" s="61"/>
      <c r="S245" s="61"/>
      <c r="T245" s="62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T245" s="4" t="s">
        <v>136</v>
      </c>
      <c r="AU245" s="4" t="s">
        <v>84</v>
      </c>
    </row>
    <row r="246" spans="2:63" s="154" customFormat="1" ht="22.8" customHeight="1">
      <c r="B246" s="155"/>
      <c r="D246" s="156" t="s">
        <v>73</v>
      </c>
      <c r="E246" s="166" t="s">
        <v>392</v>
      </c>
      <c r="F246" s="166" t="s">
        <v>393</v>
      </c>
      <c r="I246" s="158"/>
      <c r="J246" s="167">
        <f>BK246</f>
        <v>0</v>
      </c>
      <c r="L246" s="155"/>
      <c r="M246" s="160"/>
      <c r="N246" s="161"/>
      <c r="O246" s="161"/>
      <c r="P246" s="162">
        <f>SUM(P247:P254)</f>
        <v>0</v>
      </c>
      <c r="Q246" s="161"/>
      <c r="R246" s="162">
        <f>SUM(R247:R254)</f>
        <v>0.00592</v>
      </c>
      <c r="S246" s="161"/>
      <c r="T246" s="163">
        <f>SUM(T247:T254)</f>
        <v>0.06784</v>
      </c>
      <c r="AR246" s="156" t="s">
        <v>84</v>
      </c>
      <c r="AT246" s="164" t="s">
        <v>73</v>
      </c>
      <c r="AU246" s="164" t="s">
        <v>82</v>
      </c>
      <c r="AY246" s="156" t="s">
        <v>127</v>
      </c>
      <c r="BK246" s="165">
        <f>SUM(BK247:BK254)</f>
        <v>0</v>
      </c>
    </row>
    <row r="247" spans="1:65" s="28" customFormat="1" ht="16.5" customHeight="1">
      <c r="A247" s="23"/>
      <c r="B247" s="168"/>
      <c r="C247" s="169" t="s">
        <v>345</v>
      </c>
      <c r="D247" s="169" t="s">
        <v>130</v>
      </c>
      <c r="E247" s="170" t="s">
        <v>395</v>
      </c>
      <c r="F247" s="171" t="s">
        <v>396</v>
      </c>
      <c r="G247" s="172" t="s">
        <v>397</v>
      </c>
      <c r="H247" s="173">
        <v>2</v>
      </c>
      <c r="I247" s="174"/>
      <c r="J247" s="175">
        <f>ROUND(I247*H247,2)</f>
        <v>0</v>
      </c>
      <c r="K247" s="176"/>
      <c r="L247" s="24"/>
      <c r="M247" s="177"/>
      <c r="N247" s="178" t="s">
        <v>39</v>
      </c>
      <c r="O247" s="61"/>
      <c r="P247" s="179">
        <f>O247*H247</f>
        <v>0</v>
      </c>
      <c r="Q247" s="179">
        <v>0</v>
      </c>
      <c r="R247" s="179">
        <f>Q247*H247</f>
        <v>0</v>
      </c>
      <c r="S247" s="179">
        <v>0.02307</v>
      </c>
      <c r="T247" s="180">
        <f>S247*H247</f>
        <v>0.04614</v>
      </c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R247" s="181" t="s">
        <v>176</v>
      </c>
      <c r="AT247" s="181" t="s">
        <v>130</v>
      </c>
      <c r="AU247" s="181" t="s">
        <v>84</v>
      </c>
      <c r="AY247" s="4" t="s">
        <v>127</v>
      </c>
      <c r="BE247" s="182">
        <f>IF(N247="základní",J247,0)</f>
        <v>0</v>
      </c>
      <c r="BF247" s="182">
        <f>IF(N247="snížená",J247,0)</f>
        <v>0</v>
      </c>
      <c r="BG247" s="182">
        <f>IF(N247="zákl. přenesená",J247,0)</f>
        <v>0</v>
      </c>
      <c r="BH247" s="182">
        <f>IF(N247="sníž. přenesená",J247,0)</f>
        <v>0</v>
      </c>
      <c r="BI247" s="182">
        <f>IF(N247="nulová",J247,0)</f>
        <v>0</v>
      </c>
      <c r="BJ247" s="4" t="s">
        <v>82</v>
      </c>
      <c r="BK247" s="182">
        <f>ROUND(I247*H247,2)</f>
        <v>0</v>
      </c>
      <c r="BL247" s="4" t="s">
        <v>176</v>
      </c>
      <c r="BM247" s="181" t="s">
        <v>617</v>
      </c>
    </row>
    <row r="248" spans="1:47" s="28" customFormat="1" ht="12.8">
      <c r="A248" s="23"/>
      <c r="B248" s="24"/>
      <c r="C248" s="23"/>
      <c r="D248" s="183" t="s">
        <v>136</v>
      </c>
      <c r="E248" s="23"/>
      <c r="F248" s="184" t="s">
        <v>399</v>
      </c>
      <c r="G248" s="23"/>
      <c r="H248" s="23"/>
      <c r="I248" s="185"/>
      <c r="J248" s="23"/>
      <c r="K248" s="23"/>
      <c r="L248" s="24"/>
      <c r="M248" s="186"/>
      <c r="N248" s="187"/>
      <c r="O248" s="61"/>
      <c r="P248" s="61"/>
      <c r="Q248" s="61"/>
      <c r="R248" s="61"/>
      <c r="S248" s="61"/>
      <c r="T248" s="62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T248" s="4" t="s">
        <v>136</v>
      </c>
      <c r="AU248" s="4" t="s">
        <v>84</v>
      </c>
    </row>
    <row r="249" spans="1:65" s="28" customFormat="1" ht="16.5" customHeight="1">
      <c r="A249" s="23"/>
      <c r="B249" s="168"/>
      <c r="C249" s="169" t="s">
        <v>350</v>
      </c>
      <c r="D249" s="169" t="s">
        <v>130</v>
      </c>
      <c r="E249" s="170" t="s">
        <v>618</v>
      </c>
      <c r="F249" s="171" t="s">
        <v>619</v>
      </c>
      <c r="G249" s="172" t="s">
        <v>397</v>
      </c>
      <c r="H249" s="173">
        <v>7</v>
      </c>
      <c r="I249" s="174"/>
      <c r="J249" s="175">
        <f>ROUND(I249*H249,2)</f>
        <v>0</v>
      </c>
      <c r="K249" s="176"/>
      <c r="L249" s="24"/>
      <c r="M249" s="177"/>
      <c r="N249" s="178" t="s">
        <v>39</v>
      </c>
      <c r="O249" s="61"/>
      <c r="P249" s="179">
        <f>O249*H249</f>
        <v>0</v>
      </c>
      <c r="Q249" s="179">
        <v>0</v>
      </c>
      <c r="R249" s="179">
        <f>Q249*H249</f>
        <v>0</v>
      </c>
      <c r="S249" s="179">
        <v>0.0031</v>
      </c>
      <c r="T249" s="180">
        <f>S249*H249</f>
        <v>0.0217</v>
      </c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R249" s="181" t="s">
        <v>176</v>
      </c>
      <c r="AT249" s="181" t="s">
        <v>130</v>
      </c>
      <c r="AU249" s="181" t="s">
        <v>84</v>
      </c>
      <c r="AY249" s="4" t="s">
        <v>127</v>
      </c>
      <c r="BE249" s="182">
        <f>IF(N249="základní",J249,0)</f>
        <v>0</v>
      </c>
      <c r="BF249" s="182">
        <f>IF(N249="snížená",J249,0)</f>
        <v>0</v>
      </c>
      <c r="BG249" s="182">
        <f>IF(N249="zákl. přenesená",J249,0)</f>
        <v>0</v>
      </c>
      <c r="BH249" s="182">
        <f>IF(N249="sníž. přenesená",J249,0)</f>
        <v>0</v>
      </c>
      <c r="BI249" s="182">
        <f>IF(N249="nulová",J249,0)</f>
        <v>0</v>
      </c>
      <c r="BJ249" s="4" t="s">
        <v>82</v>
      </c>
      <c r="BK249" s="182">
        <f>ROUND(I249*H249,2)</f>
        <v>0</v>
      </c>
      <c r="BL249" s="4" t="s">
        <v>176</v>
      </c>
      <c r="BM249" s="181" t="s">
        <v>620</v>
      </c>
    </row>
    <row r="250" spans="1:47" s="28" customFormat="1" ht="12.8">
      <c r="A250" s="23"/>
      <c r="B250" s="24"/>
      <c r="C250" s="23"/>
      <c r="D250" s="183" t="s">
        <v>136</v>
      </c>
      <c r="E250" s="23"/>
      <c r="F250" s="184" t="s">
        <v>621</v>
      </c>
      <c r="G250" s="23"/>
      <c r="H250" s="23"/>
      <c r="I250" s="185"/>
      <c r="J250" s="23"/>
      <c r="K250" s="23"/>
      <c r="L250" s="24"/>
      <c r="M250" s="186"/>
      <c r="N250" s="187"/>
      <c r="O250" s="61"/>
      <c r="P250" s="61"/>
      <c r="Q250" s="61"/>
      <c r="R250" s="61"/>
      <c r="S250" s="61"/>
      <c r="T250" s="62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T250" s="4" t="s">
        <v>136</v>
      </c>
      <c r="AU250" s="4" t="s">
        <v>84</v>
      </c>
    </row>
    <row r="251" spans="1:65" s="28" customFormat="1" ht="24.15" customHeight="1">
      <c r="A251" s="23"/>
      <c r="B251" s="168"/>
      <c r="C251" s="169" t="s">
        <v>355</v>
      </c>
      <c r="D251" s="169" t="s">
        <v>130</v>
      </c>
      <c r="E251" s="170" t="s">
        <v>401</v>
      </c>
      <c r="F251" s="171" t="s">
        <v>402</v>
      </c>
      <c r="G251" s="172" t="s">
        <v>397</v>
      </c>
      <c r="H251" s="173">
        <v>2</v>
      </c>
      <c r="I251" s="174"/>
      <c r="J251" s="175">
        <f>ROUND(I251*H251,2)</f>
        <v>0</v>
      </c>
      <c r="K251" s="176"/>
      <c r="L251" s="24"/>
      <c r="M251" s="177"/>
      <c r="N251" s="178" t="s">
        <v>39</v>
      </c>
      <c r="O251" s="61"/>
      <c r="P251" s="179">
        <f>O251*H251</f>
        <v>0</v>
      </c>
      <c r="Q251" s="179">
        <v>0.00296</v>
      </c>
      <c r="R251" s="179">
        <f>Q251*H251</f>
        <v>0.00592</v>
      </c>
      <c r="S251" s="179">
        <v>0</v>
      </c>
      <c r="T251" s="180">
        <f>S251*H251</f>
        <v>0</v>
      </c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R251" s="181" t="s">
        <v>176</v>
      </c>
      <c r="AT251" s="181" t="s">
        <v>130</v>
      </c>
      <c r="AU251" s="181" t="s">
        <v>84</v>
      </c>
      <c r="AY251" s="4" t="s">
        <v>127</v>
      </c>
      <c r="BE251" s="182">
        <f>IF(N251="základní",J251,0)</f>
        <v>0</v>
      </c>
      <c r="BF251" s="182">
        <f>IF(N251="snížená",J251,0)</f>
        <v>0</v>
      </c>
      <c r="BG251" s="182">
        <f>IF(N251="zákl. přenesená",J251,0)</f>
        <v>0</v>
      </c>
      <c r="BH251" s="182">
        <f>IF(N251="sníž. přenesená",J251,0)</f>
        <v>0</v>
      </c>
      <c r="BI251" s="182">
        <f>IF(N251="nulová",J251,0)</f>
        <v>0</v>
      </c>
      <c r="BJ251" s="4" t="s">
        <v>82</v>
      </c>
      <c r="BK251" s="182">
        <f>ROUND(I251*H251,2)</f>
        <v>0</v>
      </c>
      <c r="BL251" s="4" t="s">
        <v>176</v>
      </c>
      <c r="BM251" s="181" t="s">
        <v>622</v>
      </c>
    </row>
    <row r="252" spans="1:47" s="28" customFormat="1" ht="12.8">
      <c r="A252" s="23"/>
      <c r="B252" s="24"/>
      <c r="C252" s="23"/>
      <c r="D252" s="183" t="s">
        <v>136</v>
      </c>
      <c r="E252" s="23"/>
      <c r="F252" s="184" t="s">
        <v>404</v>
      </c>
      <c r="G252" s="23"/>
      <c r="H252" s="23"/>
      <c r="I252" s="185"/>
      <c r="J252" s="23"/>
      <c r="K252" s="23"/>
      <c r="L252" s="24"/>
      <c r="M252" s="186"/>
      <c r="N252" s="187"/>
      <c r="O252" s="61"/>
      <c r="P252" s="61"/>
      <c r="Q252" s="61"/>
      <c r="R252" s="61"/>
      <c r="S252" s="61"/>
      <c r="T252" s="62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T252" s="4" t="s">
        <v>136</v>
      </c>
      <c r="AU252" s="4" t="s">
        <v>84</v>
      </c>
    </row>
    <row r="253" spans="1:65" s="28" customFormat="1" ht="24.15" customHeight="1">
      <c r="A253" s="23"/>
      <c r="B253" s="168"/>
      <c r="C253" s="169" t="s">
        <v>359</v>
      </c>
      <c r="D253" s="169" t="s">
        <v>130</v>
      </c>
      <c r="E253" s="170" t="s">
        <v>623</v>
      </c>
      <c r="F253" s="171" t="s">
        <v>624</v>
      </c>
      <c r="G253" s="172" t="s">
        <v>144</v>
      </c>
      <c r="H253" s="173">
        <v>0.006</v>
      </c>
      <c r="I253" s="174"/>
      <c r="J253" s="175">
        <f>ROUND(I253*H253,2)</f>
        <v>0</v>
      </c>
      <c r="K253" s="176"/>
      <c r="L253" s="24"/>
      <c r="M253" s="177"/>
      <c r="N253" s="178" t="s">
        <v>39</v>
      </c>
      <c r="O253" s="61"/>
      <c r="P253" s="179">
        <f>O253*H253</f>
        <v>0</v>
      </c>
      <c r="Q253" s="179">
        <v>0</v>
      </c>
      <c r="R253" s="179">
        <f>Q253*H253</f>
        <v>0</v>
      </c>
      <c r="S253" s="179">
        <v>0</v>
      </c>
      <c r="T253" s="180">
        <f>S253*H253</f>
        <v>0</v>
      </c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R253" s="181" t="s">
        <v>176</v>
      </c>
      <c r="AT253" s="181" t="s">
        <v>130</v>
      </c>
      <c r="AU253" s="181" t="s">
        <v>84</v>
      </c>
      <c r="AY253" s="4" t="s">
        <v>127</v>
      </c>
      <c r="BE253" s="182">
        <f>IF(N253="základní",J253,0)</f>
        <v>0</v>
      </c>
      <c r="BF253" s="182">
        <f>IF(N253="snížená",J253,0)</f>
        <v>0</v>
      </c>
      <c r="BG253" s="182">
        <f>IF(N253="zákl. přenesená",J253,0)</f>
        <v>0</v>
      </c>
      <c r="BH253" s="182">
        <f>IF(N253="sníž. přenesená",J253,0)</f>
        <v>0</v>
      </c>
      <c r="BI253" s="182">
        <f>IF(N253="nulová",J253,0)</f>
        <v>0</v>
      </c>
      <c r="BJ253" s="4" t="s">
        <v>82</v>
      </c>
      <c r="BK253" s="182">
        <f>ROUND(I253*H253,2)</f>
        <v>0</v>
      </c>
      <c r="BL253" s="4" t="s">
        <v>176</v>
      </c>
      <c r="BM253" s="181" t="s">
        <v>625</v>
      </c>
    </row>
    <row r="254" spans="1:47" s="28" customFormat="1" ht="12.8">
      <c r="A254" s="23"/>
      <c r="B254" s="24"/>
      <c r="C254" s="23"/>
      <c r="D254" s="183" t="s">
        <v>136</v>
      </c>
      <c r="E254" s="23"/>
      <c r="F254" s="184" t="s">
        <v>626</v>
      </c>
      <c r="G254" s="23"/>
      <c r="H254" s="23"/>
      <c r="I254" s="185"/>
      <c r="J254" s="23"/>
      <c r="K254" s="23"/>
      <c r="L254" s="24"/>
      <c r="M254" s="186"/>
      <c r="N254" s="187"/>
      <c r="O254" s="61"/>
      <c r="P254" s="61"/>
      <c r="Q254" s="61"/>
      <c r="R254" s="61"/>
      <c r="S254" s="61"/>
      <c r="T254" s="62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T254" s="4" t="s">
        <v>136</v>
      </c>
      <c r="AU254" s="4" t="s">
        <v>84</v>
      </c>
    </row>
    <row r="255" spans="2:63" s="154" customFormat="1" ht="22.8" customHeight="1">
      <c r="B255" s="155"/>
      <c r="D255" s="156" t="s">
        <v>73</v>
      </c>
      <c r="E255" s="166" t="s">
        <v>410</v>
      </c>
      <c r="F255" s="166" t="s">
        <v>411</v>
      </c>
      <c r="I255" s="158"/>
      <c r="J255" s="167">
        <f>BK255</f>
        <v>0</v>
      </c>
      <c r="L255" s="155"/>
      <c r="M255" s="160"/>
      <c r="N255" s="161"/>
      <c r="O255" s="161"/>
      <c r="P255" s="162">
        <f>SUM(P256:P257)</f>
        <v>0</v>
      </c>
      <c r="Q255" s="161"/>
      <c r="R255" s="162">
        <f>SUM(R256:R257)</f>
        <v>0</v>
      </c>
      <c r="S255" s="161"/>
      <c r="T255" s="163">
        <f>SUM(T256:T257)</f>
        <v>0</v>
      </c>
      <c r="AR255" s="156" t="s">
        <v>84</v>
      </c>
      <c r="AT255" s="164" t="s">
        <v>73</v>
      </c>
      <c r="AU255" s="164" t="s">
        <v>82</v>
      </c>
      <c r="AY255" s="156" t="s">
        <v>127</v>
      </c>
      <c r="BK255" s="165">
        <f>SUM(BK256:BK257)</f>
        <v>0</v>
      </c>
    </row>
    <row r="256" spans="1:65" s="28" customFormat="1" ht="24.15" customHeight="1">
      <c r="A256" s="23"/>
      <c r="B256" s="168"/>
      <c r="C256" s="169" t="s">
        <v>364</v>
      </c>
      <c r="D256" s="169" t="s">
        <v>130</v>
      </c>
      <c r="E256" s="170" t="s">
        <v>413</v>
      </c>
      <c r="F256" s="171" t="s">
        <v>414</v>
      </c>
      <c r="G256" s="172" t="s">
        <v>415</v>
      </c>
      <c r="H256" s="173">
        <v>1</v>
      </c>
      <c r="I256" s="174"/>
      <c r="J256" s="175">
        <f>ROUND(I256*H256,2)</f>
        <v>0</v>
      </c>
      <c r="K256" s="176"/>
      <c r="L256" s="24"/>
      <c r="M256" s="177"/>
      <c r="N256" s="178" t="s">
        <v>39</v>
      </c>
      <c r="O256" s="61"/>
      <c r="P256" s="179">
        <f>O256*H256</f>
        <v>0</v>
      </c>
      <c r="Q256" s="179">
        <v>0</v>
      </c>
      <c r="R256" s="179">
        <f>Q256*H256</f>
        <v>0</v>
      </c>
      <c r="S256" s="179">
        <v>0</v>
      </c>
      <c r="T256" s="180">
        <f>S256*H256</f>
        <v>0</v>
      </c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R256" s="181" t="s">
        <v>176</v>
      </c>
      <c r="AT256" s="181" t="s">
        <v>130</v>
      </c>
      <c r="AU256" s="181" t="s">
        <v>84</v>
      </c>
      <c r="AY256" s="4" t="s">
        <v>127</v>
      </c>
      <c r="BE256" s="182">
        <f>IF(N256="základní",J256,0)</f>
        <v>0</v>
      </c>
      <c r="BF256" s="182">
        <f>IF(N256="snížená",J256,0)</f>
        <v>0</v>
      </c>
      <c r="BG256" s="182">
        <f>IF(N256="zákl. přenesená",J256,0)</f>
        <v>0</v>
      </c>
      <c r="BH256" s="182">
        <f>IF(N256="sníž. přenesená",J256,0)</f>
        <v>0</v>
      </c>
      <c r="BI256" s="182">
        <f>IF(N256="nulová",J256,0)</f>
        <v>0</v>
      </c>
      <c r="BJ256" s="4" t="s">
        <v>82</v>
      </c>
      <c r="BK256" s="182">
        <f>ROUND(I256*H256,2)</f>
        <v>0</v>
      </c>
      <c r="BL256" s="4" t="s">
        <v>176</v>
      </c>
      <c r="BM256" s="181" t="s">
        <v>627</v>
      </c>
    </row>
    <row r="257" spans="1:47" s="28" customFormat="1" ht="12.8">
      <c r="A257" s="23"/>
      <c r="B257" s="24"/>
      <c r="C257" s="23"/>
      <c r="D257" s="183" t="s">
        <v>136</v>
      </c>
      <c r="E257" s="23"/>
      <c r="F257" s="184" t="s">
        <v>417</v>
      </c>
      <c r="G257" s="23"/>
      <c r="H257" s="23"/>
      <c r="I257" s="185"/>
      <c r="J257" s="23"/>
      <c r="K257" s="23"/>
      <c r="L257" s="24"/>
      <c r="M257" s="186"/>
      <c r="N257" s="187"/>
      <c r="O257" s="61"/>
      <c r="P257" s="61"/>
      <c r="Q257" s="61"/>
      <c r="R257" s="61"/>
      <c r="S257" s="61"/>
      <c r="T257" s="62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T257" s="4" t="s">
        <v>136</v>
      </c>
      <c r="AU257" s="4" t="s">
        <v>84</v>
      </c>
    </row>
    <row r="258" spans="2:63" s="154" customFormat="1" ht="22.8" customHeight="1">
      <c r="B258" s="155"/>
      <c r="D258" s="156" t="s">
        <v>73</v>
      </c>
      <c r="E258" s="166" t="s">
        <v>430</v>
      </c>
      <c r="F258" s="166" t="s">
        <v>431</v>
      </c>
      <c r="I258" s="158"/>
      <c r="J258" s="167">
        <f>BK258</f>
        <v>0</v>
      </c>
      <c r="L258" s="155"/>
      <c r="M258" s="160"/>
      <c r="N258" s="161"/>
      <c r="O258" s="161"/>
      <c r="P258" s="162">
        <f>SUM(P259:P270)</f>
        <v>0</v>
      </c>
      <c r="Q258" s="161"/>
      <c r="R258" s="162">
        <f>SUM(R259:R270)</f>
        <v>0.57582562</v>
      </c>
      <c r="S258" s="161"/>
      <c r="T258" s="163">
        <f>SUM(T259:T270)</f>
        <v>0</v>
      </c>
      <c r="AR258" s="156" t="s">
        <v>84</v>
      </c>
      <c r="AT258" s="164" t="s">
        <v>73</v>
      </c>
      <c r="AU258" s="164" t="s">
        <v>82</v>
      </c>
      <c r="AY258" s="156" t="s">
        <v>127</v>
      </c>
      <c r="BK258" s="165">
        <f>SUM(BK259:BK270)</f>
        <v>0</v>
      </c>
    </row>
    <row r="259" spans="1:65" s="28" customFormat="1" ht="24.15" customHeight="1">
      <c r="A259" s="23"/>
      <c r="B259" s="168"/>
      <c r="C259" s="169" t="s">
        <v>371</v>
      </c>
      <c r="D259" s="169" t="s">
        <v>130</v>
      </c>
      <c r="E259" s="170" t="s">
        <v>433</v>
      </c>
      <c r="F259" s="171" t="s">
        <v>434</v>
      </c>
      <c r="G259" s="172" t="s">
        <v>133</v>
      </c>
      <c r="H259" s="173">
        <v>34.112</v>
      </c>
      <c r="I259" s="174"/>
      <c r="J259" s="175">
        <f>ROUND(I259*H259,2)</f>
        <v>0</v>
      </c>
      <c r="K259" s="176"/>
      <c r="L259" s="24"/>
      <c r="M259" s="177"/>
      <c r="N259" s="178" t="s">
        <v>39</v>
      </c>
      <c r="O259" s="61"/>
      <c r="P259" s="179">
        <f>O259*H259</f>
        <v>0</v>
      </c>
      <c r="Q259" s="179">
        <v>0</v>
      </c>
      <c r="R259" s="179">
        <f>Q259*H259</f>
        <v>0</v>
      </c>
      <c r="S259" s="179">
        <v>0</v>
      </c>
      <c r="T259" s="180">
        <f>S259*H259</f>
        <v>0</v>
      </c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R259" s="181" t="s">
        <v>176</v>
      </c>
      <c r="AT259" s="181" t="s">
        <v>130</v>
      </c>
      <c r="AU259" s="181" t="s">
        <v>84</v>
      </c>
      <c r="AY259" s="4" t="s">
        <v>127</v>
      </c>
      <c r="BE259" s="182">
        <f>IF(N259="základní",J259,0)</f>
        <v>0</v>
      </c>
      <c r="BF259" s="182">
        <f>IF(N259="snížená",J259,0)</f>
        <v>0</v>
      </c>
      <c r="BG259" s="182">
        <f>IF(N259="zákl. přenesená",J259,0)</f>
        <v>0</v>
      </c>
      <c r="BH259" s="182">
        <f>IF(N259="sníž. přenesená",J259,0)</f>
        <v>0</v>
      </c>
      <c r="BI259" s="182">
        <f>IF(N259="nulová",J259,0)</f>
        <v>0</v>
      </c>
      <c r="BJ259" s="4" t="s">
        <v>82</v>
      </c>
      <c r="BK259" s="182">
        <f>ROUND(I259*H259,2)</f>
        <v>0</v>
      </c>
      <c r="BL259" s="4" t="s">
        <v>176</v>
      </c>
      <c r="BM259" s="181" t="s">
        <v>628</v>
      </c>
    </row>
    <row r="260" spans="1:47" s="28" customFormat="1" ht="12.8">
      <c r="A260" s="23"/>
      <c r="B260" s="24"/>
      <c r="C260" s="23"/>
      <c r="D260" s="183" t="s">
        <v>136</v>
      </c>
      <c r="E260" s="23"/>
      <c r="F260" s="184" t="s">
        <v>436</v>
      </c>
      <c r="G260" s="23"/>
      <c r="H260" s="23"/>
      <c r="I260" s="185"/>
      <c r="J260" s="23"/>
      <c r="K260" s="23"/>
      <c r="L260" s="24"/>
      <c r="M260" s="186"/>
      <c r="N260" s="187"/>
      <c r="O260" s="61"/>
      <c r="P260" s="61"/>
      <c r="Q260" s="61"/>
      <c r="R260" s="61"/>
      <c r="S260" s="61"/>
      <c r="T260" s="62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T260" s="4" t="s">
        <v>136</v>
      </c>
      <c r="AU260" s="4" t="s">
        <v>84</v>
      </c>
    </row>
    <row r="261" spans="2:51" s="188" customFormat="1" ht="12.8">
      <c r="B261" s="189"/>
      <c r="D261" s="183" t="s">
        <v>138</v>
      </c>
      <c r="E261" s="190"/>
      <c r="F261" s="191" t="s">
        <v>599</v>
      </c>
      <c r="H261" s="192">
        <v>34.112</v>
      </c>
      <c r="I261" s="193"/>
      <c r="L261" s="189"/>
      <c r="M261" s="194"/>
      <c r="N261" s="195"/>
      <c r="O261" s="195"/>
      <c r="P261" s="195"/>
      <c r="Q261" s="195"/>
      <c r="R261" s="195"/>
      <c r="S261" s="195"/>
      <c r="T261" s="196"/>
      <c r="AT261" s="190" t="s">
        <v>138</v>
      </c>
      <c r="AU261" s="190" t="s">
        <v>84</v>
      </c>
      <c r="AV261" s="188" t="s">
        <v>84</v>
      </c>
      <c r="AW261" s="188" t="s">
        <v>31</v>
      </c>
      <c r="AX261" s="188" t="s">
        <v>74</v>
      </c>
      <c r="AY261" s="190" t="s">
        <v>127</v>
      </c>
    </row>
    <row r="262" spans="2:51" s="201" customFormat="1" ht="12.8">
      <c r="B262" s="202"/>
      <c r="D262" s="183" t="s">
        <v>138</v>
      </c>
      <c r="E262" s="203"/>
      <c r="F262" s="204" t="s">
        <v>190</v>
      </c>
      <c r="H262" s="205">
        <v>34.112</v>
      </c>
      <c r="I262" s="206"/>
      <c r="L262" s="202"/>
      <c r="M262" s="207"/>
      <c r="N262" s="208"/>
      <c r="O262" s="208"/>
      <c r="P262" s="208"/>
      <c r="Q262" s="208"/>
      <c r="R262" s="208"/>
      <c r="S262" s="208"/>
      <c r="T262" s="209"/>
      <c r="AT262" s="203" t="s">
        <v>138</v>
      </c>
      <c r="AU262" s="203" t="s">
        <v>84</v>
      </c>
      <c r="AV262" s="201" t="s">
        <v>134</v>
      </c>
      <c r="AW262" s="201" t="s">
        <v>31</v>
      </c>
      <c r="AX262" s="201" t="s">
        <v>82</v>
      </c>
      <c r="AY262" s="203" t="s">
        <v>127</v>
      </c>
    </row>
    <row r="263" spans="1:65" s="28" customFormat="1" ht="21.75" customHeight="1">
      <c r="A263" s="23"/>
      <c r="B263" s="168"/>
      <c r="C263" s="210" t="s">
        <v>378</v>
      </c>
      <c r="D263" s="210" t="s">
        <v>196</v>
      </c>
      <c r="E263" s="211" t="s">
        <v>440</v>
      </c>
      <c r="F263" s="212" t="s">
        <v>441</v>
      </c>
      <c r="G263" s="213" t="s">
        <v>133</v>
      </c>
      <c r="H263" s="214">
        <v>37.523</v>
      </c>
      <c r="I263" s="215"/>
      <c r="J263" s="216">
        <f>ROUND(I263*H263,2)</f>
        <v>0</v>
      </c>
      <c r="K263" s="217"/>
      <c r="L263" s="218"/>
      <c r="M263" s="219"/>
      <c r="N263" s="220" t="s">
        <v>39</v>
      </c>
      <c r="O263" s="61"/>
      <c r="P263" s="179">
        <f>O263*H263</f>
        <v>0</v>
      </c>
      <c r="Q263" s="179">
        <v>0.0149</v>
      </c>
      <c r="R263" s="179">
        <f>Q263*H263</f>
        <v>0.5590927</v>
      </c>
      <c r="S263" s="179">
        <v>0</v>
      </c>
      <c r="T263" s="180">
        <f>S263*H263</f>
        <v>0</v>
      </c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R263" s="181" t="s">
        <v>199</v>
      </c>
      <c r="AT263" s="181" t="s">
        <v>196</v>
      </c>
      <c r="AU263" s="181" t="s">
        <v>84</v>
      </c>
      <c r="AY263" s="4" t="s">
        <v>127</v>
      </c>
      <c r="BE263" s="182">
        <f>IF(N263="základní",J263,0)</f>
        <v>0</v>
      </c>
      <c r="BF263" s="182">
        <f>IF(N263="snížená",J263,0)</f>
        <v>0</v>
      </c>
      <c r="BG263" s="182">
        <f>IF(N263="zákl. přenesená",J263,0)</f>
        <v>0</v>
      </c>
      <c r="BH263" s="182">
        <f>IF(N263="sníž. přenesená",J263,0)</f>
        <v>0</v>
      </c>
      <c r="BI263" s="182">
        <f>IF(N263="nulová",J263,0)</f>
        <v>0</v>
      </c>
      <c r="BJ263" s="4" t="s">
        <v>82</v>
      </c>
      <c r="BK263" s="182">
        <f>ROUND(I263*H263,2)</f>
        <v>0</v>
      </c>
      <c r="BL263" s="4" t="s">
        <v>176</v>
      </c>
      <c r="BM263" s="181" t="s">
        <v>629</v>
      </c>
    </row>
    <row r="264" spans="1:47" s="28" customFormat="1" ht="12.8">
      <c r="A264" s="23"/>
      <c r="B264" s="24"/>
      <c r="C264" s="23"/>
      <c r="D264" s="183" t="s">
        <v>136</v>
      </c>
      <c r="E264" s="23"/>
      <c r="F264" s="184" t="s">
        <v>441</v>
      </c>
      <c r="G264" s="23"/>
      <c r="H264" s="23"/>
      <c r="I264" s="185"/>
      <c r="J264" s="23"/>
      <c r="K264" s="23"/>
      <c r="L264" s="24"/>
      <c r="M264" s="186"/>
      <c r="N264" s="187"/>
      <c r="O264" s="61"/>
      <c r="P264" s="61"/>
      <c r="Q264" s="61"/>
      <c r="R264" s="61"/>
      <c r="S264" s="61"/>
      <c r="T264" s="62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T264" s="4" t="s">
        <v>136</v>
      </c>
      <c r="AU264" s="4" t="s">
        <v>84</v>
      </c>
    </row>
    <row r="265" spans="2:51" s="188" customFormat="1" ht="12.8">
      <c r="B265" s="189"/>
      <c r="D265" s="183" t="s">
        <v>138</v>
      </c>
      <c r="F265" s="191" t="s">
        <v>630</v>
      </c>
      <c r="H265" s="192">
        <v>37.523</v>
      </c>
      <c r="I265" s="193"/>
      <c r="L265" s="189"/>
      <c r="M265" s="194"/>
      <c r="N265" s="195"/>
      <c r="O265" s="195"/>
      <c r="P265" s="195"/>
      <c r="Q265" s="195"/>
      <c r="R265" s="195"/>
      <c r="S265" s="195"/>
      <c r="T265" s="196"/>
      <c r="AT265" s="190" t="s">
        <v>138</v>
      </c>
      <c r="AU265" s="190" t="s">
        <v>84</v>
      </c>
      <c r="AV265" s="188" t="s">
        <v>84</v>
      </c>
      <c r="AW265" s="188" t="s">
        <v>2</v>
      </c>
      <c r="AX265" s="188" t="s">
        <v>82</v>
      </c>
      <c r="AY265" s="190" t="s">
        <v>127</v>
      </c>
    </row>
    <row r="266" spans="1:65" s="28" customFormat="1" ht="24.15" customHeight="1">
      <c r="A266" s="23"/>
      <c r="B266" s="168"/>
      <c r="C266" s="169" t="s">
        <v>383</v>
      </c>
      <c r="D266" s="169" t="s">
        <v>130</v>
      </c>
      <c r="E266" s="170" t="s">
        <v>445</v>
      </c>
      <c r="F266" s="171" t="s">
        <v>446</v>
      </c>
      <c r="G266" s="172" t="s">
        <v>447</v>
      </c>
      <c r="H266" s="173">
        <v>0.716</v>
      </c>
      <c r="I266" s="174"/>
      <c r="J266" s="175">
        <f>ROUND(I266*H266,2)</f>
        <v>0</v>
      </c>
      <c r="K266" s="176"/>
      <c r="L266" s="24"/>
      <c r="M266" s="177"/>
      <c r="N266" s="178" t="s">
        <v>39</v>
      </c>
      <c r="O266" s="61"/>
      <c r="P266" s="179">
        <f>O266*H266</f>
        <v>0</v>
      </c>
      <c r="Q266" s="179">
        <v>0.02337</v>
      </c>
      <c r="R266" s="179">
        <f>Q266*H266</f>
        <v>0.01673292</v>
      </c>
      <c r="S266" s="179">
        <v>0</v>
      </c>
      <c r="T266" s="180">
        <f>S266*H266</f>
        <v>0</v>
      </c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R266" s="181" t="s">
        <v>176</v>
      </c>
      <c r="AT266" s="181" t="s">
        <v>130</v>
      </c>
      <c r="AU266" s="181" t="s">
        <v>84</v>
      </c>
      <c r="AY266" s="4" t="s">
        <v>127</v>
      </c>
      <c r="BE266" s="182">
        <f>IF(N266="základní",J266,0)</f>
        <v>0</v>
      </c>
      <c r="BF266" s="182">
        <f>IF(N266="snížená",J266,0)</f>
        <v>0</v>
      </c>
      <c r="BG266" s="182">
        <f>IF(N266="zákl. přenesená",J266,0)</f>
        <v>0</v>
      </c>
      <c r="BH266" s="182">
        <f>IF(N266="sníž. přenesená",J266,0)</f>
        <v>0</v>
      </c>
      <c r="BI266" s="182">
        <f>IF(N266="nulová",J266,0)</f>
        <v>0</v>
      </c>
      <c r="BJ266" s="4" t="s">
        <v>82</v>
      </c>
      <c r="BK266" s="182">
        <f>ROUND(I266*H266,2)</f>
        <v>0</v>
      </c>
      <c r="BL266" s="4" t="s">
        <v>176</v>
      </c>
      <c r="BM266" s="181" t="s">
        <v>631</v>
      </c>
    </row>
    <row r="267" spans="1:47" s="28" customFormat="1" ht="12.8">
      <c r="A267" s="23"/>
      <c r="B267" s="24"/>
      <c r="C267" s="23"/>
      <c r="D267" s="183" t="s">
        <v>136</v>
      </c>
      <c r="E267" s="23"/>
      <c r="F267" s="184" t="s">
        <v>449</v>
      </c>
      <c r="G267" s="23"/>
      <c r="H267" s="23"/>
      <c r="I267" s="185"/>
      <c r="J267" s="23"/>
      <c r="K267" s="23"/>
      <c r="L267" s="24"/>
      <c r="M267" s="186"/>
      <c r="N267" s="187"/>
      <c r="O267" s="61"/>
      <c r="P267" s="61"/>
      <c r="Q267" s="61"/>
      <c r="R267" s="61"/>
      <c r="S267" s="61"/>
      <c r="T267" s="62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T267" s="4" t="s">
        <v>136</v>
      </c>
      <c r="AU267" s="4" t="s">
        <v>84</v>
      </c>
    </row>
    <row r="268" spans="2:51" s="188" customFormat="1" ht="12.8">
      <c r="B268" s="189"/>
      <c r="D268" s="183" t="s">
        <v>138</v>
      </c>
      <c r="E268" s="190"/>
      <c r="F268" s="191" t="s">
        <v>632</v>
      </c>
      <c r="H268" s="192">
        <v>0.716</v>
      </c>
      <c r="I268" s="193"/>
      <c r="L268" s="189"/>
      <c r="M268" s="194"/>
      <c r="N268" s="195"/>
      <c r="O268" s="195"/>
      <c r="P268" s="195"/>
      <c r="Q268" s="195"/>
      <c r="R268" s="195"/>
      <c r="S268" s="195"/>
      <c r="T268" s="196"/>
      <c r="AT268" s="190" t="s">
        <v>138</v>
      </c>
      <c r="AU268" s="190" t="s">
        <v>84</v>
      </c>
      <c r="AV268" s="188" t="s">
        <v>84</v>
      </c>
      <c r="AW268" s="188" t="s">
        <v>31</v>
      </c>
      <c r="AX268" s="188" t="s">
        <v>82</v>
      </c>
      <c r="AY268" s="190" t="s">
        <v>127</v>
      </c>
    </row>
    <row r="269" spans="1:65" s="28" customFormat="1" ht="24.15" customHeight="1">
      <c r="A269" s="23"/>
      <c r="B269" s="168"/>
      <c r="C269" s="169" t="s">
        <v>394</v>
      </c>
      <c r="D269" s="169" t="s">
        <v>130</v>
      </c>
      <c r="E269" s="170" t="s">
        <v>633</v>
      </c>
      <c r="F269" s="171" t="s">
        <v>634</v>
      </c>
      <c r="G269" s="172" t="s">
        <v>144</v>
      </c>
      <c r="H269" s="173">
        <v>0.576</v>
      </c>
      <c r="I269" s="174"/>
      <c r="J269" s="175">
        <f>ROUND(I269*H269,2)</f>
        <v>0</v>
      </c>
      <c r="K269" s="176"/>
      <c r="L269" s="24"/>
      <c r="M269" s="177"/>
      <c r="N269" s="178" t="s">
        <v>39</v>
      </c>
      <c r="O269" s="61"/>
      <c r="P269" s="179">
        <f>O269*H269</f>
        <v>0</v>
      </c>
      <c r="Q269" s="179">
        <v>0</v>
      </c>
      <c r="R269" s="179">
        <f>Q269*H269</f>
        <v>0</v>
      </c>
      <c r="S269" s="179">
        <v>0</v>
      </c>
      <c r="T269" s="180">
        <f>S269*H269</f>
        <v>0</v>
      </c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R269" s="181" t="s">
        <v>176</v>
      </c>
      <c r="AT269" s="181" t="s">
        <v>130</v>
      </c>
      <c r="AU269" s="181" t="s">
        <v>84</v>
      </c>
      <c r="AY269" s="4" t="s">
        <v>127</v>
      </c>
      <c r="BE269" s="182">
        <f>IF(N269="základní",J269,0)</f>
        <v>0</v>
      </c>
      <c r="BF269" s="182">
        <f>IF(N269="snížená",J269,0)</f>
        <v>0</v>
      </c>
      <c r="BG269" s="182">
        <f>IF(N269="zákl. přenesená",J269,0)</f>
        <v>0</v>
      </c>
      <c r="BH269" s="182">
        <f>IF(N269="sníž. přenesená",J269,0)</f>
        <v>0</v>
      </c>
      <c r="BI269" s="182">
        <f>IF(N269="nulová",J269,0)</f>
        <v>0</v>
      </c>
      <c r="BJ269" s="4" t="s">
        <v>82</v>
      </c>
      <c r="BK269" s="182">
        <f>ROUND(I269*H269,2)</f>
        <v>0</v>
      </c>
      <c r="BL269" s="4" t="s">
        <v>176</v>
      </c>
      <c r="BM269" s="181" t="s">
        <v>635</v>
      </c>
    </row>
    <row r="270" spans="1:47" s="28" customFormat="1" ht="12.8">
      <c r="A270" s="23"/>
      <c r="B270" s="24"/>
      <c r="C270" s="23"/>
      <c r="D270" s="183" t="s">
        <v>136</v>
      </c>
      <c r="E270" s="23"/>
      <c r="F270" s="184" t="s">
        <v>636</v>
      </c>
      <c r="G270" s="23"/>
      <c r="H270" s="23"/>
      <c r="I270" s="185"/>
      <c r="J270" s="23"/>
      <c r="K270" s="23"/>
      <c r="L270" s="24"/>
      <c r="M270" s="186"/>
      <c r="N270" s="187"/>
      <c r="O270" s="61"/>
      <c r="P270" s="61"/>
      <c r="Q270" s="61"/>
      <c r="R270" s="61"/>
      <c r="S270" s="61"/>
      <c r="T270" s="62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T270" s="4" t="s">
        <v>136</v>
      </c>
      <c r="AU270" s="4" t="s">
        <v>84</v>
      </c>
    </row>
    <row r="271" spans="2:63" s="154" customFormat="1" ht="22.8" customHeight="1">
      <c r="B271" s="155"/>
      <c r="D271" s="156" t="s">
        <v>73</v>
      </c>
      <c r="E271" s="166" t="s">
        <v>456</v>
      </c>
      <c r="F271" s="166" t="s">
        <v>457</v>
      </c>
      <c r="I271" s="158"/>
      <c r="J271" s="167">
        <f>BK271</f>
        <v>0</v>
      </c>
      <c r="L271" s="155"/>
      <c r="M271" s="160"/>
      <c r="N271" s="161"/>
      <c r="O271" s="161"/>
      <c r="P271" s="162">
        <f>SUM(P272:P279)</f>
        <v>0</v>
      </c>
      <c r="Q271" s="161"/>
      <c r="R271" s="162">
        <f>SUM(R272:R279)</f>
        <v>0.25257</v>
      </c>
      <c r="S271" s="161"/>
      <c r="T271" s="163">
        <f>SUM(T272:T279)</f>
        <v>0</v>
      </c>
      <c r="AR271" s="156" t="s">
        <v>84</v>
      </c>
      <c r="AT271" s="164" t="s">
        <v>73</v>
      </c>
      <c r="AU271" s="164" t="s">
        <v>82</v>
      </c>
      <c r="AY271" s="156" t="s">
        <v>127</v>
      </c>
      <c r="BK271" s="165">
        <f>SUM(BK272:BK279)</f>
        <v>0</v>
      </c>
    </row>
    <row r="272" spans="1:65" s="28" customFormat="1" ht="24.15" customHeight="1">
      <c r="A272" s="23"/>
      <c r="B272" s="168"/>
      <c r="C272" s="169" t="s">
        <v>400</v>
      </c>
      <c r="D272" s="169" t="s">
        <v>130</v>
      </c>
      <c r="E272" s="170" t="s">
        <v>637</v>
      </c>
      <c r="F272" s="171" t="s">
        <v>638</v>
      </c>
      <c r="G272" s="172" t="s">
        <v>185</v>
      </c>
      <c r="H272" s="173">
        <v>52</v>
      </c>
      <c r="I272" s="174"/>
      <c r="J272" s="175">
        <f>ROUND(I272*H272,2)</f>
        <v>0</v>
      </c>
      <c r="K272" s="176"/>
      <c r="L272" s="24"/>
      <c r="M272" s="177"/>
      <c r="N272" s="178" t="s">
        <v>39</v>
      </c>
      <c r="O272" s="61"/>
      <c r="P272" s="179">
        <f>O272*H272</f>
        <v>0</v>
      </c>
      <c r="Q272" s="179">
        <v>0.00138</v>
      </c>
      <c r="R272" s="179">
        <f>Q272*H272</f>
        <v>0.07176</v>
      </c>
      <c r="S272" s="179">
        <v>0</v>
      </c>
      <c r="T272" s="180">
        <f>S272*H272</f>
        <v>0</v>
      </c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R272" s="181" t="s">
        <v>176</v>
      </c>
      <c r="AT272" s="181" t="s">
        <v>130</v>
      </c>
      <c r="AU272" s="181" t="s">
        <v>84</v>
      </c>
      <c r="AY272" s="4" t="s">
        <v>127</v>
      </c>
      <c r="BE272" s="182">
        <f>IF(N272="základní",J272,0)</f>
        <v>0</v>
      </c>
      <c r="BF272" s="182">
        <f>IF(N272="snížená",J272,0)</f>
        <v>0</v>
      </c>
      <c r="BG272" s="182">
        <f>IF(N272="zákl. přenesená",J272,0)</f>
        <v>0</v>
      </c>
      <c r="BH272" s="182">
        <f>IF(N272="sníž. přenesená",J272,0)</f>
        <v>0</v>
      </c>
      <c r="BI272" s="182">
        <f>IF(N272="nulová",J272,0)</f>
        <v>0</v>
      </c>
      <c r="BJ272" s="4" t="s">
        <v>82</v>
      </c>
      <c r="BK272" s="182">
        <f>ROUND(I272*H272,2)</f>
        <v>0</v>
      </c>
      <c r="BL272" s="4" t="s">
        <v>176</v>
      </c>
      <c r="BM272" s="181" t="s">
        <v>639</v>
      </c>
    </row>
    <row r="273" spans="1:47" s="28" customFormat="1" ht="12.8">
      <c r="A273" s="23"/>
      <c r="B273" s="24"/>
      <c r="C273" s="23"/>
      <c r="D273" s="183" t="s">
        <v>136</v>
      </c>
      <c r="E273" s="23"/>
      <c r="F273" s="184" t="s">
        <v>640</v>
      </c>
      <c r="G273" s="23"/>
      <c r="H273" s="23"/>
      <c r="I273" s="185"/>
      <c r="J273" s="23"/>
      <c r="K273" s="23"/>
      <c r="L273" s="24"/>
      <c r="M273" s="186"/>
      <c r="N273" s="187"/>
      <c r="O273" s="61"/>
      <c r="P273" s="61"/>
      <c r="Q273" s="61"/>
      <c r="R273" s="61"/>
      <c r="S273" s="61"/>
      <c r="T273" s="62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T273" s="4" t="s">
        <v>136</v>
      </c>
      <c r="AU273" s="4" t="s">
        <v>84</v>
      </c>
    </row>
    <row r="274" spans="2:51" s="188" customFormat="1" ht="12.8">
      <c r="B274" s="189"/>
      <c r="D274" s="183" t="s">
        <v>138</v>
      </c>
      <c r="E274" s="190"/>
      <c r="F274" s="191" t="s">
        <v>542</v>
      </c>
      <c r="H274" s="192">
        <v>52</v>
      </c>
      <c r="I274" s="193"/>
      <c r="L274" s="189"/>
      <c r="M274" s="194"/>
      <c r="N274" s="195"/>
      <c r="O274" s="195"/>
      <c r="P274" s="195"/>
      <c r="Q274" s="195"/>
      <c r="R274" s="195"/>
      <c r="S274" s="195"/>
      <c r="T274" s="196"/>
      <c r="AT274" s="190" t="s">
        <v>138</v>
      </c>
      <c r="AU274" s="190" t="s">
        <v>84</v>
      </c>
      <c r="AV274" s="188" t="s">
        <v>84</v>
      </c>
      <c r="AW274" s="188" t="s">
        <v>31</v>
      </c>
      <c r="AX274" s="188" t="s">
        <v>82</v>
      </c>
      <c r="AY274" s="190" t="s">
        <v>127</v>
      </c>
    </row>
    <row r="275" spans="1:65" s="28" customFormat="1" ht="24.15" customHeight="1">
      <c r="A275" s="23"/>
      <c r="B275" s="168"/>
      <c r="C275" s="169" t="s">
        <v>412</v>
      </c>
      <c r="D275" s="169" t="s">
        <v>130</v>
      </c>
      <c r="E275" s="170" t="s">
        <v>641</v>
      </c>
      <c r="F275" s="171" t="s">
        <v>642</v>
      </c>
      <c r="G275" s="172" t="s">
        <v>185</v>
      </c>
      <c r="H275" s="173">
        <v>63</v>
      </c>
      <c r="I275" s="174"/>
      <c r="J275" s="175">
        <f>ROUND(I275*H275,2)</f>
        <v>0</v>
      </c>
      <c r="K275" s="176"/>
      <c r="L275" s="24"/>
      <c r="M275" s="177"/>
      <c r="N275" s="178" t="s">
        <v>39</v>
      </c>
      <c r="O275" s="61"/>
      <c r="P275" s="179">
        <f>O275*H275</f>
        <v>0</v>
      </c>
      <c r="Q275" s="179">
        <v>0.00287</v>
      </c>
      <c r="R275" s="179">
        <f>Q275*H275</f>
        <v>0.18081</v>
      </c>
      <c r="S275" s="179">
        <v>0</v>
      </c>
      <c r="T275" s="180">
        <f>S275*H275</f>
        <v>0</v>
      </c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R275" s="181" t="s">
        <v>176</v>
      </c>
      <c r="AT275" s="181" t="s">
        <v>130</v>
      </c>
      <c r="AU275" s="181" t="s">
        <v>84</v>
      </c>
      <c r="AY275" s="4" t="s">
        <v>127</v>
      </c>
      <c r="BE275" s="182">
        <f>IF(N275="základní",J275,0)</f>
        <v>0</v>
      </c>
      <c r="BF275" s="182">
        <f>IF(N275="snížená",J275,0)</f>
        <v>0</v>
      </c>
      <c r="BG275" s="182">
        <f>IF(N275="zákl. přenesená",J275,0)</f>
        <v>0</v>
      </c>
      <c r="BH275" s="182">
        <f>IF(N275="sníž. přenesená",J275,0)</f>
        <v>0</v>
      </c>
      <c r="BI275" s="182">
        <f>IF(N275="nulová",J275,0)</f>
        <v>0</v>
      </c>
      <c r="BJ275" s="4" t="s">
        <v>82</v>
      </c>
      <c r="BK275" s="182">
        <f>ROUND(I275*H275,2)</f>
        <v>0</v>
      </c>
      <c r="BL275" s="4" t="s">
        <v>176</v>
      </c>
      <c r="BM275" s="181" t="s">
        <v>643</v>
      </c>
    </row>
    <row r="276" spans="1:47" s="28" customFormat="1" ht="12.8">
      <c r="A276" s="23"/>
      <c r="B276" s="24"/>
      <c r="C276" s="23"/>
      <c r="D276" s="183" t="s">
        <v>136</v>
      </c>
      <c r="E276" s="23"/>
      <c r="F276" s="184" t="s">
        <v>644</v>
      </c>
      <c r="G276" s="23"/>
      <c r="H276" s="23"/>
      <c r="I276" s="185"/>
      <c r="J276" s="23"/>
      <c r="K276" s="23"/>
      <c r="L276" s="24"/>
      <c r="M276" s="186"/>
      <c r="N276" s="187"/>
      <c r="O276" s="61"/>
      <c r="P276" s="61"/>
      <c r="Q276" s="61"/>
      <c r="R276" s="61"/>
      <c r="S276" s="61"/>
      <c r="T276" s="62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T276" s="4" t="s">
        <v>136</v>
      </c>
      <c r="AU276" s="4" t="s">
        <v>84</v>
      </c>
    </row>
    <row r="277" spans="2:51" s="188" customFormat="1" ht="12.8">
      <c r="B277" s="189"/>
      <c r="D277" s="183" t="s">
        <v>138</v>
      </c>
      <c r="E277" s="190"/>
      <c r="F277" s="191" t="s">
        <v>645</v>
      </c>
      <c r="H277" s="192">
        <v>63</v>
      </c>
      <c r="I277" s="193"/>
      <c r="L277" s="189"/>
      <c r="M277" s="194"/>
      <c r="N277" s="195"/>
      <c r="O277" s="195"/>
      <c r="P277" s="195"/>
      <c r="Q277" s="195"/>
      <c r="R277" s="195"/>
      <c r="S277" s="195"/>
      <c r="T277" s="196"/>
      <c r="AT277" s="190" t="s">
        <v>138</v>
      </c>
      <c r="AU277" s="190" t="s">
        <v>84</v>
      </c>
      <c r="AV277" s="188" t="s">
        <v>84</v>
      </c>
      <c r="AW277" s="188" t="s">
        <v>31</v>
      </c>
      <c r="AX277" s="188" t="s">
        <v>82</v>
      </c>
      <c r="AY277" s="190" t="s">
        <v>127</v>
      </c>
    </row>
    <row r="278" spans="1:65" s="28" customFormat="1" ht="24.15" customHeight="1">
      <c r="A278" s="23"/>
      <c r="B278" s="168"/>
      <c r="C278" s="169" t="s">
        <v>420</v>
      </c>
      <c r="D278" s="169" t="s">
        <v>130</v>
      </c>
      <c r="E278" s="170" t="s">
        <v>646</v>
      </c>
      <c r="F278" s="171" t="s">
        <v>647</v>
      </c>
      <c r="G278" s="172" t="s">
        <v>144</v>
      </c>
      <c r="H278" s="173">
        <v>0.253</v>
      </c>
      <c r="I278" s="174"/>
      <c r="J278" s="175">
        <f>ROUND(I278*H278,2)</f>
        <v>0</v>
      </c>
      <c r="K278" s="176"/>
      <c r="L278" s="24"/>
      <c r="M278" s="177"/>
      <c r="N278" s="178" t="s">
        <v>39</v>
      </c>
      <c r="O278" s="61"/>
      <c r="P278" s="179">
        <f>O278*H278</f>
        <v>0</v>
      </c>
      <c r="Q278" s="179">
        <v>0</v>
      </c>
      <c r="R278" s="179">
        <f>Q278*H278</f>
        <v>0</v>
      </c>
      <c r="S278" s="179">
        <v>0</v>
      </c>
      <c r="T278" s="180">
        <f>S278*H278</f>
        <v>0</v>
      </c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R278" s="181" t="s">
        <v>176</v>
      </c>
      <c r="AT278" s="181" t="s">
        <v>130</v>
      </c>
      <c r="AU278" s="181" t="s">
        <v>84</v>
      </c>
      <c r="AY278" s="4" t="s">
        <v>127</v>
      </c>
      <c r="BE278" s="182">
        <f>IF(N278="základní",J278,0)</f>
        <v>0</v>
      </c>
      <c r="BF278" s="182">
        <f>IF(N278="snížená",J278,0)</f>
        <v>0</v>
      </c>
      <c r="BG278" s="182">
        <f>IF(N278="zákl. přenesená",J278,0)</f>
        <v>0</v>
      </c>
      <c r="BH278" s="182">
        <f>IF(N278="sníž. přenesená",J278,0)</f>
        <v>0</v>
      </c>
      <c r="BI278" s="182">
        <f>IF(N278="nulová",J278,0)</f>
        <v>0</v>
      </c>
      <c r="BJ278" s="4" t="s">
        <v>82</v>
      </c>
      <c r="BK278" s="182">
        <f>ROUND(I278*H278,2)</f>
        <v>0</v>
      </c>
      <c r="BL278" s="4" t="s">
        <v>176</v>
      </c>
      <c r="BM278" s="181" t="s">
        <v>648</v>
      </c>
    </row>
    <row r="279" spans="1:47" s="28" customFormat="1" ht="12.8">
      <c r="A279" s="23"/>
      <c r="B279" s="24"/>
      <c r="C279" s="23"/>
      <c r="D279" s="183" t="s">
        <v>136</v>
      </c>
      <c r="E279" s="23"/>
      <c r="F279" s="184" t="s">
        <v>649</v>
      </c>
      <c r="G279" s="23"/>
      <c r="H279" s="23"/>
      <c r="I279" s="185"/>
      <c r="J279" s="23"/>
      <c r="K279" s="23"/>
      <c r="L279" s="24"/>
      <c r="M279" s="224"/>
      <c r="N279" s="225"/>
      <c r="O279" s="226"/>
      <c r="P279" s="226"/>
      <c r="Q279" s="226"/>
      <c r="R279" s="226"/>
      <c r="S279" s="226"/>
      <c r="T279" s="227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T279" s="4" t="s">
        <v>136</v>
      </c>
      <c r="AU279" s="4" t="s">
        <v>84</v>
      </c>
    </row>
    <row r="280" spans="1:31" s="28" customFormat="1" ht="6.95" customHeight="1">
      <c r="A280" s="23"/>
      <c r="B280" s="45"/>
      <c r="C280" s="46"/>
      <c r="D280" s="46"/>
      <c r="E280" s="46"/>
      <c r="F280" s="46"/>
      <c r="G280" s="46"/>
      <c r="H280" s="46"/>
      <c r="I280" s="46"/>
      <c r="J280" s="46"/>
      <c r="K280" s="46"/>
      <c r="L280" s="24"/>
      <c r="M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</row>
  </sheetData>
  <autoFilter ref="C127:K279"/>
  <mergeCells count="9">
    <mergeCell ref="L2:V2"/>
    <mergeCell ref="E7:H7"/>
    <mergeCell ref="E9:H9"/>
    <mergeCell ref="E18:H18"/>
    <mergeCell ref="E27:H27"/>
    <mergeCell ref="E85:H85"/>
    <mergeCell ref="E87:H87"/>
    <mergeCell ref="E118:H118"/>
    <mergeCell ref="E120:H120"/>
  </mergeCells>
  <printOptions/>
  <pageMargins left="0.39375" right="0.39375" top="0.39375" bottom="0.39375" header="0.511811023622047" footer="0"/>
  <pageSetup fitToHeight="100" fitToWidth="1" horizontalDpi="300" verticalDpi="300" orientation="portrait" paperSize="9" copies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>
    <pageSetUpPr fitToPage="1"/>
  </sheetPr>
  <dimension ref="A2:BM134"/>
  <sheetViews>
    <sheetView showGridLines="0" workbookViewId="0" topLeftCell="A1">
      <selection activeCell="A1" sqref="A1"/>
    </sheetView>
  </sheetViews>
  <sheetFormatPr defaultColWidth="8.5742187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ht="36.95" customHeight="1">
      <c r="L2" s="3" t="s">
        <v>4</v>
      </c>
      <c r="M2" s="3"/>
      <c r="N2" s="3"/>
      <c r="O2" s="3"/>
      <c r="P2" s="3"/>
      <c r="Q2" s="3"/>
      <c r="R2" s="3"/>
      <c r="S2" s="3"/>
      <c r="T2" s="3"/>
      <c r="U2" s="3"/>
      <c r="V2" s="3"/>
      <c r="AT2" s="4" t="s">
        <v>90</v>
      </c>
    </row>
    <row r="3" spans="2:46" ht="6.9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7"/>
      <c r="AT3" s="4" t="s">
        <v>84</v>
      </c>
    </row>
    <row r="4" spans="2:46" ht="24.95" customHeight="1">
      <c r="B4" s="7"/>
      <c r="D4" s="8" t="s">
        <v>91</v>
      </c>
      <c r="L4" s="7"/>
      <c r="M4" s="105" t="s">
        <v>9</v>
      </c>
      <c r="AT4" s="4" t="s">
        <v>2</v>
      </c>
    </row>
    <row r="5" spans="2:12" ht="6.95" customHeight="1">
      <c r="B5" s="7"/>
      <c r="L5" s="7"/>
    </row>
    <row r="6" spans="2:12" ht="12" customHeight="1">
      <c r="B6" s="7"/>
      <c r="D6" s="16" t="s">
        <v>15</v>
      </c>
      <c r="L6" s="7"/>
    </row>
    <row r="7" spans="2:12" ht="26.25" customHeight="1">
      <c r="B7" s="7"/>
      <c r="E7" s="106" t="str">
        <f>'Rekapitulace stavby'!K6</f>
        <v>Oprava střechy sportovního objektu a hotelu Brankovická 1289, Kolín 28002</v>
      </c>
      <c r="F7" s="106"/>
      <c r="G7" s="106"/>
      <c r="H7" s="106"/>
      <c r="L7" s="7"/>
    </row>
    <row r="8" spans="1:31" s="28" customFormat="1" ht="12" customHeight="1">
      <c r="A8" s="23"/>
      <c r="B8" s="24"/>
      <c r="C8" s="23"/>
      <c r="D8" s="16" t="s">
        <v>92</v>
      </c>
      <c r="E8" s="23"/>
      <c r="F8" s="23"/>
      <c r="G8" s="23"/>
      <c r="H8" s="23"/>
      <c r="I8" s="23"/>
      <c r="J8" s="23"/>
      <c r="K8" s="23"/>
      <c r="L8" s="40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1:31" s="28" customFormat="1" ht="16.5" customHeight="1">
      <c r="A9" s="23"/>
      <c r="B9" s="24"/>
      <c r="C9" s="23"/>
      <c r="D9" s="23"/>
      <c r="E9" s="107" t="s">
        <v>650</v>
      </c>
      <c r="F9" s="107"/>
      <c r="G9" s="107"/>
      <c r="H9" s="107"/>
      <c r="I9" s="23"/>
      <c r="J9" s="23"/>
      <c r="K9" s="23"/>
      <c r="L9" s="40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s="28" customFormat="1" ht="12.8">
      <c r="A10" s="23"/>
      <c r="B10" s="24"/>
      <c r="C10" s="23"/>
      <c r="D10" s="23"/>
      <c r="E10" s="23"/>
      <c r="F10" s="23"/>
      <c r="G10" s="23"/>
      <c r="H10" s="23"/>
      <c r="I10" s="23"/>
      <c r="J10" s="23"/>
      <c r="K10" s="23"/>
      <c r="L10" s="40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 s="28" customFormat="1" ht="12" customHeight="1">
      <c r="A11" s="23"/>
      <c r="B11" s="24"/>
      <c r="C11" s="23"/>
      <c r="D11" s="16" t="s">
        <v>17</v>
      </c>
      <c r="E11" s="23"/>
      <c r="F11" s="17"/>
      <c r="G11" s="23"/>
      <c r="H11" s="23"/>
      <c r="I11" s="16" t="s">
        <v>18</v>
      </c>
      <c r="J11" s="17"/>
      <c r="K11" s="23"/>
      <c r="L11" s="40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</row>
    <row r="12" spans="1:31" s="28" customFormat="1" ht="12" customHeight="1">
      <c r="A12" s="23"/>
      <c r="B12" s="24"/>
      <c r="C12" s="23"/>
      <c r="D12" s="16" t="s">
        <v>19</v>
      </c>
      <c r="E12" s="23"/>
      <c r="F12" s="17" t="s">
        <v>20</v>
      </c>
      <c r="G12" s="23"/>
      <c r="H12" s="23"/>
      <c r="I12" s="16" t="s">
        <v>21</v>
      </c>
      <c r="J12" s="108" t="str">
        <f>'Rekapitulace stavby'!AN8</f>
        <v>4. 1. 2023</v>
      </c>
      <c r="K12" s="23"/>
      <c r="L12" s="40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</row>
    <row r="13" spans="1:31" s="28" customFormat="1" ht="10.8" customHeight="1">
      <c r="A13" s="23"/>
      <c r="B13" s="24"/>
      <c r="C13" s="23"/>
      <c r="D13" s="23"/>
      <c r="E13" s="23"/>
      <c r="F13" s="23"/>
      <c r="G13" s="23"/>
      <c r="H13" s="23"/>
      <c r="I13" s="23"/>
      <c r="J13" s="23"/>
      <c r="K13" s="23"/>
      <c r="L13" s="40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</row>
    <row r="14" spans="1:31" s="28" customFormat="1" ht="12" customHeight="1">
      <c r="A14" s="23"/>
      <c r="B14" s="24"/>
      <c r="C14" s="23"/>
      <c r="D14" s="16" t="s">
        <v>23</v>
      </c>
      <c r="E14" s="23"/>
      <c r="F14" s="23"/>
      <c r="G14" s="23"/>
      <c r="H14" s="23"/>
      <c r="I14" s="16" t="s">
        <v>24</v>
      </c>
      <c r="J14" s="17"/>
      <c r="K14" s="23"/>
      <c r="L14" s="40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1" s="28" customFormat="1" ht="18" customHeight="1">
      <c r="A15" s="23"/>
      <c r="B15" s="24"/>
      <c r="C15" s="23"/>
      <c r="D15" s="23"/>
      <c r="E15" s="17" t="s">
        <v>25</v>
      </c>
      <c r="F15" s="23"/>
      <c r="G15" s="23"/>
      <c r="H15" s="23"/>
      <c r="I15" s="16" t="s">
        <v>26</v>
      </c>
      <c r="J15" s="17"/>
      <c r="K15" s="23"/>
      <c r="L15" s="40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</row>
    <row r="16" spans="1:31" s="28" customFormat="1" ht="6.95" customHeight="1">
      <c r="A16" s="23"/>
      <c r="B16" s="24"/>
      <c r="C16" s="23"/>
      <c r="D16" s="23"/>
      <c r="E16" s="23"/>
      <c r="F16" s="23"/>
      <c r="G16" s="23"/>
      <c r="H16" s="23"/>
      <c r="I16" s="23"/>
      <c r="J16" s="23"/>
      <c r="K16" s="23"/>
      <c r="L16" s="40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1:31" s="28" customFormat="1" ht="12" customHeight="1">
      <c r="A17" s="23"/>
      <c r="B17" s="24"/>
      <c r="C17" s="23"/>
      <c r="D17" s="16" t="s">
        <v>27</v>
      </c>
      <c r="E17" s="23"/>
      <c r="F17" s="23"/>
      <c r="G17" s="23"/>
      <c r="H17" s="23"/>
      <c r="I17" s="16" t="s">
        <v>24</v>
      </c>
      <c r="J17" s="18" t="str">
        <f>'Rekapitulace stavby'!AN13</f>
        <v>Vyplň údaj</v>
      </c>
      <c r="K17" s="23"/>
      <c r="L17" s="40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</row>
    <row r="18" spans="1:31" s="28" customFormat="1" ht="18" customHeight="1">
      <c r="A18" s="23"/>
      <c r="B18" s="24"/>
      <c r="C18" s="23"/>
      <c r="D18" s="23"/>
      <c r="E18" s="109" t="str">
        <f>'Rekapitulace stavby'!E14</f>
        <v>Vyplň údaj</v>
      </c>
      <c r="F18" s="109"/>
      <c r="G18" s="109"/>
      <c r="H18" s="109"/>
      <c r="I18" s="16" t="s">
        <v>26</v>
      </c>
      <c r="J18" s="18" t="str">
        <f>'Rekapitulace stavby'!AN14</f>
        <v>Vyplň údaj</v>
      </c>
      <c r="K18" s="23"/>
      <c r="L18" s="40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1" s="28" customFormat="1" ht="6.95" customHeight="1">
      <c r="A19" s="23"/>
      <c r="B19" s="24"/>
      <c r="C19" s="23"/>
      <c r="D19" s="23"/>
      <c r="E19" s="23"/>
      <c r="F19" s="23"/>
      <c r="G19" s="23"/>
      <c r="H19" s="23"/>
      <c r="I19" s="23"/>
      <c r="J19" s="23"/>
      <c r="K19" s="23"/>
      <c r="L19" s="40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</row>
    <row r="20" spans="1:31" s="28" customFormat="1" ht="12" customHeight="1">
      <c r="A20" s="23"/>
      <c r="B20" s="24"/>
      <c r="C20" s="23"/>
      <c r="D20" s="16" t="s">
        <v>29</v>
      </c>
      <c r="E20" s="23"/>
      <c r="F20" s="23"/>
      <c r="G20" s="23"/>
      <c r="H20" s="23"/>
      <c r="I20" s="16" t="s">
        <v>24</v>
      </c>
      <c r="J20" s="17"/>
      <c r="K20" s="23"/>
      <c r="L20" s="40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</row>
    <row r="21" spans="1:31" s="28" customFormat="1" ht="18" customHeight="1">
      <c r="A21" s="23"/>
      <c r="B21" s="24"/>
      <c r="C21" s="23"/>
      <c r="D21" s="23"/>
      <c r="E21" s="17" t="s">
        <v>30</v>
      </c>
      <c r="F21" s="23"/>
      <c r="G21" s="23"/>
      <c r="H21" s="23"/>
      <c r="I21" s="16" t="s">
        <v>26</v>
      </c>
      <c r="J21" s="17"/>
      <c r="K21" s="23"/>
      <c r="L21" s="40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</row>
    <row r="22" spans="1:31" s="28" customFormat="1" ht="6.95" customHeight="1">
      <c r="A22" s="23"/>
      <c r="B22" s="24"/>
      <c r="C22" s="23"/>
      <c r="D22" s="23"/>
      <c r="E22" s="23"/>
      <c r="F22" s="23"/>
      <c r="G22" s="23"/>
      <c r="H22" s="23"/>
      <c r="I22" s="23"/>
      <c r="J22" s="23"/>
      <c r="K22" s="23"/>
      <c r="L22" s="40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1" s="28" customFormat="1" ht="12" customHeight="1">
      <c r="A23" s="23"/>
      <c r="B23" s="24"/>
      <c r="C23" s="23"/>
      <c r="D23" s="16" t="s">
        <v>32</v>
      </c>
      <c r="E23" s="23"/>
      <c r="F23" s="23"/>
      <c r="G23" s="23"/>
      <c r="H23" s="23"/>
      <c r="I23" s="16" t="s">
        <v>24</v>
      </c>
      <c r="J23" s="17"/>
      <c r="K23" s="23"/>
      <c r="L23" s="40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</row>
    <row r="24" spans="1:31" s="28" customFormat="1" ht="18" customHeight="1">
      <c r="A24" s="23"/>
      <c r="B24" s="24"/>
      <c r="C24" s="23"/>
      <c r="D24" s="23"/>
      <c r="E24" s="17" t="s">
        <v>30</v>
      </c>
      <c r="F24" s="23"/>
      <c r="G24" s="23"/>
      <c r="H24" s="23"/>
      <c r="I24" s="16" t="s">
        <v>26</v>
      </c>
      <c r="J24" s="17"/>
      <c r="K24" s="23"/>
      <c r="L24" s="40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</row>
    <row r="25" spans="1:31" s="28" customFormat="1" ht="6.95" customHeight="1">
      <c r="A25" s="23"/>
      <c r="B25" s="24"/>
      <c r="C25" s="23"/>
      <c r="D25" s="23"/>
      <c r="E25" s="23"/>
      <c r="F25" s="23"/>
      <c r="G25" s="23"/>
      <c r="H25" s="23"/>
      <c r="I25" s="23"/>
      <c r="J25" s="23"/>
      <c r="K25" s="23"/>
      <c r="L25" s="40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</row>
    <row r="26" spans="1:31" s="28" customFormat="1" ht="12" customHeight="1">
      <c r="A26" s="23"/>
      <c r="B26" s="24"/>
      <c r="C26" s="23"/>
      <c r="D26" s="16" t="s">
        <v>33</v>
      </c>
      <c r="E26" s="23"/>
      <c r="F26" s="23"/>
      <c r="G26" s="23"/>
      <c r="H26" s="23"/>
      <c r="I26" s="23"/>
      <c r="J26" s="23"/>
      <c r="K26" s="23"/>
      <c r="L26" s="40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1" s="113" customFormat="1" ht="16.5" customHeight="1">
      <c r="A27" s="110"/>
      <c r="B27" s="111"/>
      <c r="C27" s="110"/>
      <c r="D27" s="110"/>
      <c r="E27" s="21"/>
      <c r="F27" s="21"/>
      <c r="G27" s="21"/>
      <c r="H27" s="21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8" customFormat="1" ht="6.95" customHeight="1">
      <c r="A28" s="23"/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40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1" s="28" customFormat="1" ht="6.95" customHeight="1">
      <c r="A29" s="23"/>
      <c r="B29" s="24"/>
      <c r="C29" s="23"/>
      <c r="D29" s="73"/>
      <c r="E29" s="73"/>
      <c r="F29" s="73"/>
      <c r="G29" s="73"/>
      <c r="H29" s="73"/>
      <c r="I29" s="73"/>
      <c r="J29" s="73"/>
      <c r="K29" s="73"/>
      <c r="L29" s="40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1:31" s="28" customFormat="1" ht="25.5" customHeight="1">
      <c r="A30" s="23"/>
      <c r="B30" s="24"/>
      <c r="C30" s="23"/>
      <c r="D30" s="114" t="s">
        <v>34</v>
      </c>
      <c r="E30" s="23"/>
      <c r="F30" s="23"/>
      <c r="G30" s="23"/>
      <c r="H30" s="23"/>
      <c r="I30" s="23"/>
      <c r="J30" s="115">
        <f>ROUND(J118,2)</f>
        <v>0</v>
      </c>
      <c r="K30" s="23"/>
      <c r="L30" s="40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1" s="28" customFormat="1" ht="6.95" customHeight="1">
      <c r="A31" s="23"/>
      <c r="B31" s="24"/>
      <c r="C31" s="23"/>
      <c r="D31" s="73"/>
      <c r="E31" s="73"/>
      <c r="F31" s="73"/>
      <c r="G31" s="73"/>
      <c r="H31" s="73"/>
      <c r="I31" s="73"/>
      <c r="J31" s="73"/>
      <c r="K31" s="73"/>
      <c r="L31" s="40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</row>
    <row r="32" spans="1:31" s="28" customFormat="1" ht="14.4" customHeight="1">
      <c r="A32" s="23"/>
      <c r="B32" s="24"/>
      <c r="C32" s="23"/>
      <c r="D32" s="23"/>
      <c r="E32" s="23"/>
      <c r="F32" s="116" t="s">
        <v>36</v>
      </c>
      <c r="G32" s="23"/>
      <c r="H32" s="23"/>
      <c r="I32" s="116" t="s">
        <v>35</v>
      </c>
      <c r="J32" s="116" t="s">
        <v>37</v>
      </c>
      <c r="K32" s="23"/>
      <c r="L32" s="40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</row>
    <row r="33" spans="1:31" s="28" customFormat="1" ht="14.4" customHeight="1">
      <c r="A33" s="23"/>
      <c r="B33" s="24"/>
      <c r="C33" s="23"/>
      <c r="D33" s="117" t="s">
        <v>38</v>
      </c>
      <c r="E33" s="16" t="s">
        <v>39</v>
      </c>
      <c r="F33" s="118">
        <f>ROUND((SUM(BE118:BE133)),2)</f>
        <v>0</v>
      </c>
      <c r="G33" s="23"/>
      <c r="H33" s="23"/>
      <c r="I33" s="119">
        <v>0.21</v>
      </c>
      <c r="J33" s="118">
        <f>ROUND(((SUM(BE118:BE133))*I33),2)</f>
        <v>0</v>
      </c>
      <c r="K33" s="23"/>
      <c r="L33" s="40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</row>
    <row r="34" spans="1:31" s="28" customFormat="1" ht="14.4" customHeight="1">
      <c r="A34" s="23"/>
      <c r="B34" s="24"/>
      <c r="C34" s="23"/>
      <c r="D34" s="23"/>
      <c r="E34" s="16" t="s">
        <v>40</v>
      </c>
      <c r="F34" s="118">
        <f>ROUND((SUM(BF118:BF133)),2)</f>
        <v>0</v>
      </c>
      <c r="G34" s="23"/>
      <c r="H34" s="23"/>
      <c r="I34" s="119">
        <v>0.15</v>
      </c>
      <c r="J34" s="118">
        <f>ROUND(((SUM(BF118:BF133))*I34),2)</f>
        <v>0</v>
      </c>
      <c r="K34" s="23"/>
      <c r="L34" s="40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1" s="28" customFormat="1" ht="14.4" customHeight="1" hidden="1">
      <c r="A35" s="23"/>
      <c r="B35" s="24"/>
      <c r="C35" s="23"/>
      <c r="D35" s="23"/>
      <c r="E35" s="16" t="s">
        <v>41</v>
      </c>
      <c r="F35" s="118">
        <f>ROUND((SUM(BG118:BG133)),2)</f>
        <v>0</v>
      </c>
      <c r="G35" s="23"/>
      <c r="H35" s="23"/>
      <c r="I35" s="119">
        <v>0.21</v>
      </c>
      <c r="J35" s="118">
        <f>0</f>
        <v>0</v>
      </c>
      <c r="K35" s="23"/>
      <c r="L35" s="40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</row>
    <row r="36" spans="1:31" s="28" customFormat="1" ht="14.4" customHeight="1" hidden="1">
      <c r="A36" s="23"/>
      <c r="B36" s="24"/>
      <c r="C36" s="23"/>
      <c r="D36" s="23"/>
      <c r="E36" s="16" t="s">
        <v>42</v>
      </c>
      <c r="F36" s="118">
        <f>ROUND((SUM(BH118:BH133)),2)</f>
        <v>0</v>
      </c>
      <c r="G36" s="23"/>
      <c r="H36" s="23"/>
      <c r="I36" s="119">
        <v>0.15</v>
      </c>
      <c r="J36" s="118">
        <f>0</f>
        <v>0</v>
      </c>
      <c r="K36" s="23"/>
      <c r="L36" s="40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</row>
    <row r="37" spans="1:31" s="28" customFormat="1" ht="14.4" customHeight="1" hidden="1">
      <c r="A37" s="23"/>
      <c r="B37" s="24"/>
      <c r="C37" s="23"/>
      <c r="D37" s="23"/>
      <c r="E37" s="16" t="s">
        <v>43</v>
      </c>
      <c r="F37" s="118">
        <f>ROUND((SUM(BI118:BI133)),2)</f>
        <v>0</v>
      </c>
      <c r="G37" s="23"/>
      <c r="H37" s="23"/>
      <c r="I37" s="119">
        <v>0</v>
      </c>
      <c r="J37" s="118">
        <f>0</f>
        <v>0</v>
      </c>
      <c r="K37" s="23"/>
      <c r="L37" s="40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</row>
    <row r="38" spans="1:31" s="28" customFormat="1" ht="6.95" customHeight="1">
      <c r="A38" s="23"/>
      <c r="B38" s="24"/>
      <c r="C38" s="23"/>
      <c r="D38" s="23"/>
      <c r="E38" s="23"/>
      <c r="F38" s="23"/>
      <c r="G38" s="23"/>
      <c r="H38" s="23"/>
      <c r="I38" s="23"/>
      <c r="J38" s="23"/>
      <c r="K38" s="23"/>
      <c r="L38" s="40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1" s="28" customFormat="1" ht="25.5" customHeight="1">
      <c r="A39" s="23"/>
      <c r="B39" s="24"/>
      <c r="C39" s="120"/>
      <c r="D39" s="121" t="s">
        <v>44</v>
      </c>
      <c r="E39" s="64"/>
      <c r="F39" s="64"/>
      <c r="G39" s="122" t="s">
        <v>45</v>
      </c>
      <c r="H39" s="123" t="s">
        <v>46</v>
      </c>
      <c r="I39" s="64"/>
      <c r="J39" s="124">
        <f>SUM(J30:J37)</f>
        <v>0</v>
      </c>
      <c r="K39" s="125"/>
      <c r="L39" s="40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</row>
    <row r="40" spans="1:31" s="28" customFormat="1" ht="14.4" customHeight="1">
      <c r="A40" s="23"/>
      <c r="B40" s="24"/>
      <c r="C40" s="23"/>
      <c r="D40" s="23"/>
      <c r="E40" s="23"/>
      <c r="F40" s="23"/>
      <c r="G40" s="23"/>
      <c r="H40" s="23"/>
      <c r="I40" s="23"/>
      <c r="J40" s="23"/>
      <c r="K40" s="23"/>
      <c r="L40" s="40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</row>
    <row r="41" spans="2:12" ht="14.4" customHeight="1">
      <c r="B41" s="7"/>
      <c r="L41" s="7"/>
    </row>
    <row r="42" spans="2:12" ht="14.4" customHeight="1">
      <c r="B42" s="7"/>
      <c r="L42" s="7"/>
    </row>
    <row r="43" spans="2:12" ht="14.4" customHeight="1">
      <c r="B43" s="7"/>
      <c r="L43" s="7"/>
    </row>
    <row r="44" spans="2:12" ht="14.4" customHeight="1">
      <c r="B44" s="7"/>
      <c r="L44" s="7"/>
    </row>
    <row r="45" spans="2:12" ht="14.4" customHeight="1">
      <c r="B45" s="7"/>
      <c r="L45" s="7"/>
    </row>
    <row r="46" spans="2:12" ht="14.4" customHeight="1">
      <c r="B46" s="7"/>
      <c r="L46" s="7"/>
    </row>
    <row r="47" spans="2:12" ht="14.4" customHeight="1">
      <c r="B47" s="7"/>
      <c r="L47" s="7"/>
    </row>
    <row r="48" spans="2:12" ht="14.4" customHeight="1">
      <c r="B48" s="7"/>
      <c r="L48" s="7"/>
    </row>
    <row r="49" spans="2:12" ht="14.4" customHeight="1">
      <c r="B49" s="7"/>
      <c r="L49" s="7"/>
    </row>
    <row r="50" spans="2:12" s="28" customFormat="1" ht="14.4" customHeight="1">
      <c r="B50" s="40"/>
      <c r="D50" s="41" t="s">
        <v>47</v>
      </c>
      <c r="E50" s="42"/>
      <c r="F50" s="42"/>
      <c r="G50" s="41" t="s">
        <v>48</v>
      </c>
      <c r="H50" s="42"/>
      <c r="I50" s="42"/>
      <c r="J50" s="42"/>
      <c r="K50" s="42"/>
      <c r="L50" s="40"/>
    </row>
    <row r="51" spans="2:12" ht="12.8">
      <c r="B51" s="7"/>
      <c r="L51" s="7"/>
    </row>
    <row r="52" spans="2:12" ht="12.8">
      <c r="B52" s="7"/>
      <c r="L52" s="7"/>
    </row>
    <row r="53" spans="2:12" ht="12.8">
      <c r="B53" s="7"/>
      <c r="L53" s="7"/>
    </row>
    <row r="54" spans="2:12" ht="12.8">
      <c r="B54" s="7"/>
      <c r="L54" s="7"/>
    </row>
    <row r="55" spans="2:12" ht="12.8">
      <c r="B55" s="7"/>
      <c r="L55" s="7"/>
    </row>
    <row r="56" spans="2:12" ht="12.8">
      <c r="B56" s="7"/>
      <c r="L56" s="7"/>
    </row>
    <row r="57" spans="2:12" ht="12.8">
      <c r="B57" s="7"/>
      <c r="L57" s="7"/>
    </row>
    <row r="58" spans="2:12" ht="12.8">
      <c r="B58" s="7"/>
      <c r="L58" s="7"/>
    </row>
    <row r="59" spans="2:12" ht="12.8">
      <c r="B59" s="7"/>
      <c r="L59" s="7"/>
    </row>
    <row r="60" spans="2:12" ht="12.8">
      <c r="B60" s="7"/>
      <c r="L60" s="7"/>
    </row>
    <row r="61" spans="1:31" s="28" customFormat="1" ht="12.8">
      <c r="A61" s="23"/>
      <c r="B61" s="24"/>
      <c r="C61" s="23"/>
      <c r="D61" s="43" t="s">
        <v>49</v>
      </c>
      <c r="E61" s="26"/>
      <c r="F61" s="126" t="s">
        <v>50</v>
      </c>
      <c r="G61" s="43" t="s">
        <v>49</v>
      </c>
      <c r="H61" s="26"/>
      <c r="I61" s="26"/>
      <c r="J61" s="127" t="s">
        <v>50</v>
      </c>
      <c r="K61" s="26"/>
      <c r="L61" s="40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</row>
    <row r="62" spans="2:12" ht="12.8">
      <c r="B62" s="7"/>
      <c r="L62" s="7"/>
    </row>
    <row r="63" spans="2:12" ht="12.8">
      <c r="B63" s="7"/>
      <c r="L63" s="7"/>
    </row>
    <row r="64" spans="2:12" ht="12.8">
      <c r="B64" s="7"/>
      <c r="L64" s="7"/>
    </row>
    <row r="65" spans="1:31" s="28" customFormat="1" ht="12.8">
      <c r="A65" s="23"/>
      <c r="B65" s="24"/>
      <c r="C65" s="23"/>
      <c r="D65" s="41" t="s">
        <v>51</v>
      </c>
      <c r="E65" s="44"/>
      <c r="F65" s="44"/>
      <c r="G65" s="41" t="s">
        <v>52</v>
      </c>
      <c r="H65" s="44"/>
      <c r="I65" s="44"/>
      <c r="J65" s="44"/>
      <c r="K65" s="44"/>
      <c r="L65" s="40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</row>
    <row r="66" spans="2:12" ht="12.8">
      <c r="B66" s="7"/>
      <c r="L66" s="7"/>
    </row>
    <row r="67" spans="2:12" ht="12.8">
      <c r="B67" s="7"/>
      <c r="L67" s="7"/>
    </row>
    <row r="68" spans="2:12" ht="12.8">
      <c r="B68" s="7"/>
      <c r="L68" s="7"/>
    </row>
    <row r="69" spans="2:12" ht="12.8">
      <c r="B69" s="7"/>
      <c r="L69" s="7"/>
    </row>
    <row r="70" spans="2:12" ht="12.8">
      <c r="B70" s="7"/>
      <c r="L70" s="7"/>
    </row>
    <row r="71" spans="2:12" ht="12.8">
      <c r="B71" s="7"/>
      <c r="L71" s="7"/>
    </row>
    <row r="72" spans="2:12" ht="12.8">
      <c r="B72" s="7"/>
      <c r="L72" s="7"/>
    </row>
    <row r="73" spans="2:12" ht="12.8">
      <c r="B73" s="7"/>
      <c r="L73" s="7"/>
    </row>
    <row r="74" spans="2:12" ht="12.8">
      <c r="B74" s="7"/>
      <c r="L74" s="7"/>
    </row>
    <row r="75" spans="2:12" ht="12.8">
      <c r="B75" s="7"/>
      <c r="L75" s="7"/>
    </row>
    <row r="76" spans="1:31" s="28" customFormat="1" ht="12.8">
      <c r="A76" s="23"/>
      <c r="B76" s="24"/>
      <c r="C76" s="23"/>
      <c r="D76" s="43" t="s">
        <v>49</v>
      </c>
      <c r="E76" s="26"/>
      <c r="F76" s="126" t="s">
        <v>50</v>
      </c>
      <c r="G76" s="43" t="s">
        <v>49</v>
      </c>
      <c r="H76" s="26"/>
      <c r="I76" s="26"/>
      <c r="J76" s="127" t="s">
        <v>50</v>
      </c>
      <c r="K76" s="26"/>
      <c r="L76" s="40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</row>
    <row r="77" spans="1:31" s="28" customFormat="1" ht="14.4" customHeight="1">
      <c r="A77" s="23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</row>
    <row r="81" spans="1:31" s="28" customFormat="1" ht="6.95" customHeight="1">
      <c r="A81" s="23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</row>
    <row r="82" spans="1:31" s="28" customFormat="1" ht="24.95" customHeight="1">
      <c r="A82" s="23"/>
      <c r="B82" s="24"/>
      <c r="C82" s="8" t="s">
        <v>94</v>
      </c>
      <c r="D82" s="23"/>
      <c r="E82" s="23"/>
      <c r="F82" s="23"/>
      <c r="G82" s="23"/>
      <c r="H82" s="23"/>
      <c r="I82" s="23"/>
      <c r="J82" s="23"/>
      <c r="K82" s="23"/>
      <c r="L82" s="40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</row>
    <row r="83" spans="1:31" s="28" customFormat="1" ht="6.95" customHeight="1">
      <c r="A83" s="23"/>
      <c r="B83" s="24"/>
      <c r="C83" s="23"/>
      <c r="D83" s="23"/>
      <c r="E83" s="23"/>
      <c r="F83" s="23"/>
      <c r="G83" s="23"/>
      <c r="H83" s="23"/>
      <c r="I83" s="23"/>
      <c r="J83" s="23"/>
      <c r="K83" s="23"/>
      <c r="L83" s="40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</row>
    <row r="84" spans="1:31" s="28" customFormat="1" ht="12" customHeight="1">
      <c r="A84" s="23"/>
      <c r="B84" s="24"/>
      <c r="C84" s="16" t="s">
        <v>15</v>
      </c>
      <c r="D84" s="23"/>
      <c r="E84" s="23"/>
      <c r="F84" s="23"/>
      <c r="G84" s="23"/>
      <c r="H84" s="23"/>
      <c r="I84" s="23"/>
      <c r="J84" s="23"/>
      <c r="K84" s="23"/>
      <c r="L84" s="40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</row>
    <row r="85" spans="1:31" s="28" customFormat="1" ht="26.25" customHeight="1">
      <c r="A85" s="23"/>
      <c r="B85" s="24"/>
      <c r="C85" s="23"/>
      <c r="D85" s="23"/>
      <c r="E85" s="106" t="str">
        <f>E7</f>
        <v>Oprava střechy sportovního objektu a hotelu Brankovická 1289, Kolín 28002</v>
      </c>
      <c r="F85" s="106"/>
      <c r="G85" s="106"/>
      <c r="H85" s="106"/>
      <c r="I85" s="23"/>
      <c r="J85" s="23"/>
      <c r="K85" s="23"/>
      <c r="L85" s="40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</row>
    <row r="86" spans="1:31" s="28" customFormat="1" ht="12" customHeight="1">
      <c r="A86" s="23"/>
      <c r="B86" s="24"/>
      <c r="C86" s="16" t="s">
        <v>92</v>
      </c>
      <c r="D86" s="23"/>
      <c r="E86" s="23"/>
      <c r="F86" s="23"/>
      <c r="G86" s="23"/>
      <c r="H86" s="23"/>
      <c r="I86" s="23"/>
      <c r="J86" s="23"/>
      <c r="K86" s="23"/>
      <c r="L86" s="40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</row>
    <row r="87" spans="1:31" s="28" customFormat="1" ht="16.5" customHeight="1">
      <c r="A87" s="23"/>
      <c r="B87" s="24"/>
      <c r="C87" s="23"/>
      <c r="D87" s="23"/>
      <c r="E87" s="107" t="str">
        <f>E9</f>
        <v>03 - VRN</v>
      </c>
      <c r="F87" s="107"/>
      <c r="G87" s="107"/>
      <c r="H87" s="107"/>
      <c r="I87" s="23"/>
      <c r="J87" s="23"/>
      <c r="K87" s="23"/>
      <c r="L87" s="40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</row>
    <row r="88" spans="1:31" s="28" customFormat="1" ht="6.95" customHeight="1">
      <c r="A88" s="23"/>
      <c r="B88" s="24"/>
      <c r="C88" s="23"/>
      <c r="D88" s="23"/>
      <c r="E88" s="23"/>
      <c r="F88" s="23"/>
      <c r="G88" s="23"/>
      <c r="H88" s="23"/>
      <c r="I88" s="23"/>
      <c r="J88" s="23"/>
      <c r="K88" s="23"/>
      <c r="L88" s="40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</row>
    <row r="89" spans="1:31" s="28" customFormat="1" ht="12" customHeight="1">
      <c r="A89" s="23"/>
      <c r="B89" s="24"/>
      <c r="C89" s="16" t="s">
        <v>19</v>
      </c>
      <c r="D89" s="23"/>
      <c r="E89" s="23"/>
      <c r="F89" s="17" t="str">
        <f>F12</f>
        <v/>
      </c>
      <c r="G89" s="23"/>
      <c r="H89" s="23"/>
      <c r="I89" s="16" t="s">
        <v>21</v>
      </c>
      <c r="J89" s="108" t="str">
        <f>IF(J12="","",J12)</f>
        <v>4. 1. 2023</v>
      </c>
      <c r="K89" s="23"/>
      <c r="L89" s="40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</row>
    <row r="90" spans="1:31" s="28" customFormat="1" ht="6.95" customHeight="1">
      <c r="A90" s="23"/>
      <c r="B90" s="24"/>
      <c r="C90" s="23"/>
      <c r="D90" s="23"/>
      <c r="E90" s="23"/>
      <c r="F90" s="23"/>
      <c r="G90" s="23"/>
      <c r="H90" s="23"/>
      <c r="I90" s="23"/>
      <c r="J90" s="23"/>
      <c r="K90" s="23"/>
      <c r="L90" s="40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</row>
    <row r="91" spans="1:31" s="28" customFormat="1" ht="15.15" customHeight="1">
      <c r="A91" s="23"/>
      <c r="B91" s="24"/>
      <c r="C91" s="16" t="s">
        <v>23</v>
      </c>
      <c r="D91" s="23"/>
      <c r="E91" s="23"/>
      <c r="F91" s="17" t="str">
        <f>E15</f>
        <v>Správa městských sportovišť Kolín</v>
      </c>
      <c r="G91" s="23"/>
      <c r="H91" s="23"/>
      <c r="I91" s="16" t="s">
        <v>29</v>
      </c>
      <c r="J91" s="128" t="str">
        <f>E21</f>
        <v>DEKPROJEKT s.r.o.</v>
      </c>
      <c r="K91" s="23"/>
      <c r="L91" s="40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</row>
    <row r="92" spans="1:31" s="28" customFormat="1" ht="15.15" customHeight="1">
      <c r="A92" s="23"/>
      <c r="B92" s="24"/>
      <c r="C92" s="16" t="s">
        <v>27</v>
      </c>
      <c r="D92" s="23"/>
      <c r="E92" s="23"/>
      <c r="F92" s="17" t="str">
        <f>IF(E18="","",E18)</f>
        <v>Vyplň údaj</v>
      </c>
      <c r="G92" s="23"/>
      <c r="H92" s="23"/>
      <c r="I92" s="16" t="s">
        <v>32</v>
      </c>
      <c r="J92" s="128" t="str">
        <f>E24</f>
        <v>DEKPROJEKT s.r.o.</v>
      </c>
      <c r="K92" s="23"/>
      <c r="L92" s="40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</row>
    <row r="93" spans="1:31" s="28" customFormat="1" ht="10.3" customHeight="1">
      <c r="A93" s="23"/>
      <c r="B93" s="24"/>
      <c r="C93" s="23"/>
      <c r="D93" s="23"/>
      <c r="E93" s="23"/>
      <c r="F93" s="23"/>
      <c r="G93" s="23"/>
      <c r="H93" s="23"/>
      <c r="I93" s="23"/>
      <c r="J93" s="23"/>
      <c r="K93" s="23"/>
      <c r="L93" s="40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</row>
    <row r="94" spans="1:31" s="28" customFormat="1" ht="29.3" customHeight="1">
      <c r="A94" s="23"/>
      <c r="B94" s="24"/>
      <c r="C94" s="129" t="s">
        <v>95</v>
      </c>
      <c r="D94" s="120"/>
      <c r="E94" s="120"/>
      <c r="F94" s="120"/>
      <c r="G94" s="120"/>
      <c r="H94" s="120"/>
      <c r="I94" s="120"/>
      <c r="J94" s="130" t="s">
        <v>96</v>
      </c>
      <c r="K94" s="120"/>
      <c r="L94" s="40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</row>
    <row r="95" spans="1:31" s="28" customFormat="1" ht="10.3" customHeight="1">
      <c r="A95" s="23"/>
      <c r="B95" s="24"/>
      <c r="C95" s="23"/>
      <c r="D95" s="23"/>
      <c r="E95" s="23"/>
      <c r="F95" s="23"/>
      <c r="G95" s="23"/>
      <c r="H95" s="23"/>
      <c r="I95" s="23"/>
      <c r="J95" s="23"/>
      <c r="K95" s="23"/>
      <c r="L95" s="40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</row>
    <row r="96" spans="1:47" s="28" customFormat="1" ht="22.8" customHeight="1">
      <c r="A96" s="23"/>
      <c r="B96" s="24"/>
      <c r="C96" s="131" t="s">
        <v>97</v>
      </c>
      <c r="D96" s="23"/>
      <c r="E96" s="23"/>
      <c r="F96" s="23"/>
      <c r="G96" s="23"/>
      <c r="H96" s="23"/>
      <c r="I96" s="23"/>
      <c r="J96" s="115">
        <f>J118</f>
        <v>0</v>
      </c>
      <c r="K96" s="23"/>
      <c r="L96" s="40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U96" s="4" t="s">
        <v>98</v>
      </c>
    </row>
    <row r="97" spans="2:12" s="132" customFormat="1" ht="24.95" customHeight="1">
      <c r="B97" s="133"/>
      <c r="D97" s="134" t="s">
        <v>651</v>
      </c>
      <c r="E97" s="135"/>
      <c r="F97" s="135"/>
      <c r="G97" s="135"/>
      <c r="H97" s="135"/>
      <c r="I97" s="135"/>
      <c r="J97" s="136">
        <f>J119</f>
        <v>0</v>
      </c>
      <c r="L97" s="133"/>
    </row>
    <row r="98" spans="2:12" s="137" customFormat="1" ht="19.9" customHeight="1">
      <c r="B98" s="138"/>
      <c r="D98" s="139" t="s">
        <v>652</v>
      </c>
      <c r="E98" s="140"/>
      <c r="F98" s="140"/>
      <c r="G98" s="140"/>
      <c r="H98" s="140"/>
      <c r="I98" s="140"/>
      <c r="J98" s="141">
        <f>J120</f>
        <v>0</v>
      </c>
      <c r="L98" s="138"/>
    </row>
    <row r="99" spans="1:31" s="28" customFormat="1" ht="21.85" customHeight="1">
      <c r="A99" s="23"/>
      <c r="B99" s="24"/>
      <c r="C99" s="23"/>
      <c r="D99" s="23"/>
      <c r="E99" s="23"/>
      <c r="F99" s="23"/>
      <c r="G99" s="23"/>
      <c r="H99" s="23"/>
      <c r="I99" s="23"/>
      <c r="J99" s="23"/>
      <c r="K99" s="23"/>
      <c r="L99" s="40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</row>
    <row r="100" spans="1:31" s="28" customFormat="1" ht="6.95" customHeight="1">
      <c r="A100" s="23"/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0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</row>
    <row r="104" spans="1:31" s="28" customFormat="1" ht="6.95" customHeight="1">
      <c r="A104" s="23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0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</row>
    <row r="105" spans="1:31" s="28" customFormat="1" ht="24.95" customHeight="1">
      <c r="A105" s="23"/>
      <c r="B105" s="24"/>
      <c r="C105" s="8" t="s">
        <v>112</v>
      </c>
      <c r="D105" s="23"/>
      <c r="E105" s="23"/>
      <c r="F105" s="23"/>
      <c r="G105" s="23"/>
      <c r="H105" s="23"/>
      <c r="I105" s="23"/>
      <c r="J105" s="23"/>
      <c r="K105" s="23"/>
      <c r="L105" s="40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</row>
    <row r="106" spans="1:31" s="28" customFormat="1" ht="6.95" customHeight="1">
      <c r="A106" s="23"/>
      <c r="B106" s="24"/>
      <c r="C106" s="23"/>
      <c r="D106" s="23"/>
      <c r="E106" s="23"/>
      <c r="F106" s="23"/>
      <c r="G106" s="23"/>
      <c r="H106" s="23"/>
      <c r="I106" s="23"/>
      <c r="J106" s="23"/>
      <c r="K106" s="23"/>
      <c r="L106" s="40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</row>
    <row r="107" spans="1:31" s="28" customFormat="1" ht="12" customHeight="1">
      <c r="A107" s="23"/>
      <c r="B107" s="24"/>
      <c r="C107" s="16" t="s">
        <v>15</v>
      </c>
      <c r="D107" s="23"/>
      <c r="E107" s="23"/>
      <c r="F107" s="23"/>
      <c r="G107" s="23"/>
      <c r="H107" s="23"/>
      <c r="I107" s="23"/>
      <c r="J107" s="23"/>
      <c r="K107" s="23"/>
      <c r="L107" s="40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</row>
    <row r="108" spans="1:31" s="28" customFormat="1" ht="26.25" customHeight="1">
      <c r="A108" s="23"/>
      <c r="B108" s="24"/>
      <c r="C108" s="23"/>
      <c r="D108" s="23"/>
      <c r="E108" s="106" t="str">
        <f>E7</f>
        <v>Oprava střechy sportovního objektu a hotelu Brankovická 1289, Kolín 28002</v>
      </c>
      <c r="F108" s="106"/>
      <c r="G108" s="106"/>
      <c r="H108" s="106"/>
      <c r="I108" s="23"/>
      <c r="J108" s="23"/>
      <c r="K108" s="23"/>
      <c r="L108" s="40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</row>
    <row r="109" spans="1:31" s="28" customFormat="1" ht="12" customHeight="1">
      <c r="A109" s="23"/>
      <c r="B109" s="24"/>
      <c r="C109" s="16" t="s">
        <v>92</v>
      </c>
      <c r="D109" s="23"/>
      <c r="E109" s="23"/>
      <c r="F109" s="23"/>
      <c r="G109" s="23"/>
      <c r="H109" s="23"/>
      <c r="I109" s="23"/>
      <c r="J109" s="23"/>
      <c r="K109" s="23"/>
      <c r="L109" s="40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</row>
    <row r="110" spans="1:31" s="28" customFormat="1" ht="16.5" customHeight="1">
      <c r="A110" s="23"/>
      <c r="B110" s="24"/>
      <c r="C110" s="23"/>
      <c r="D110" s="23"/>
      <c r="E110" s="107" t="str">
        <f>E9</f>
        <v>03 - VRN</v>
      </c>
      <c r="F110" s="107"/>
      <c r="G110" s="107"/>
      <c r="H110" s="107"/>
      <c r="I110" s="23"/>
      <c r="J110" s="23"/>
      <c r="K110" s="23"/>
      <c r="L110" s="40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</row>
    <row r="111" spans="1:31" s="28" customFormat="1" ht="6.95" customHeight="1">
      <c r="A111" s="23"/>
      <c r="B111" s="24"/>
      <c r="C111" s="23"/>
      <c r="D111" s="23"/>
      <c r="E111" s="23"/>
      <c r="F111" s="23"/>
      <c r="G111" s="23"/>
      <c r="H111" s="23"/>
      <c r="I111" s="23"/>
      <c r="J111" s="23"/>
      <c r="K111" s="23"/>
      <c r="L111" s="40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</row>
    <row r="112" spans="1:31" s="28" customFormat="1" ht="12" customHeight="1">
      <c r="A112" s="23"/>
      <c r="B112" s="24"/>
      <c r="C112" s="16" t="s">
        <v>19</v>
      </c>
      <c r="D112" s="23"/>
      <c r="E112" s="23"/>
      <c r="F112" s="17" t="str">
        <f>F12</f>
        <v/>
      </c>
      <c r="G112" s="23"/>
      <c r="H112" s="23"/>
      <c r="I112" s="16" t="s">
        <v>21</v>
      </c>
      <c r="J112" s="108" t="str">
        <f>IF(J12="","",J12)</f>
        <v>4. 1. 2023</v>
      </c>
      <c r="K112" s="23"/>
      <c r="L112" s="40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</row>
    <row r="113" spans="1:31" s="28" customFormat="1" ht="6.95" customHeight="1">
      <c r="A113" s="23"/>
      <c r="B113" s="24"/>
      <c r="C113" s="23"/>
      <c r="D113" s="23"/>
      <c r="E113" s="23"/>
      <c r="F113" s="23"/>
      <c r="G113" s="23"/>
      <c r="H113" s="23"/>
      <c r="I113" s="23"/>
      <c r="J113" s="23"/>
      <c r="K113" s="23"/>
      <c r="L113" s="40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</row>
    <row r="114" spans="1:31" s="28" customFormat="1" ht="15.15" customHeight="1">
      <c r="A114" s="23"/>
      <c r="B114" s="24"/>
      <c r="C114" s="16" t="s">
        <v>23</v>
      </c>
      <c r="D114" s="23"/>
      <c r="E114" s="23"/>
      <c r="F114" s="17" t="str">
        <f>E15</f>
        <v>Správa městských sportovišť Kolín</v>
      </c>
      <c r="G114" s="23"/>
      <c r="H114" s="23"/>
      <c r="I114" s="16" t="s">
        <v>29</v>
      </c>
      <c r="J114" s="128" t="str">
        <f>E21</f>
        <v>DEKPROJEKT s.r.o.</v>
      </c>
      <c r="K114" s="23"/>
      <c r="L114" s="40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</row>
    <row r="115" spans="1:31" s="28" customFormat="1" ht="15.15" customHeight="1">
      <c r="A115" s="23"/>
      <c r="B115" s="24"/>
      <c r="C115" s="16" t="s">
        <v>27</v>
      </c>
      <c r="D115" s="23"/>
      <c r="E115" s="23"/>
      <c r="F115" s="17" t="str">
        <f>IF(E18="","",E18)</f>
        <v>Vyplň údaj</v>
      </c>
      <c r="G115" s="23"/>
      <c r="H115" s="23"/>
      <c r="I115" s="16" t="s">
        <v>32</v>
      </c>
      <c r="J115" s="128" t="str">
        <f>E24</f>
        <v>DEKPROJEKT s.r.o.</v>
      </c>
      <c r="K115" s="23"/>
      <c r="L115" s="40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</row>
    <row r="116" spans="1:31" s="28" customFormat="1" ht="10.3" customHeight="1">
      <c r="A116" s="23"/>
      <c r="B116" s="24"/>
      <c r="C116" s="23"/>
      <c r="D116" s="23"/>
      <c r="E116" s="23"/>
      <c r="F116" s="23"/>
      <c r="G116" s="23"/>
      <c r="H116" s="23"/>
      <c r="I116" s="23"/>
      <c r="J116" s="23"/>
      <c r="K116" s="23"/>
      <c r="L116" s="40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</row>
    <row r="117" spans="1:31" s="149" customFormat="1" ht="29.3" customHeight="1">
      <c r="A117" s="142"/>
      <c r="B117" s="143"/>
      <c r="C117" s="144" t="s">
        <v>113</v>
      </c>
      <c r="D117" s="145" t="s">
        <v>59</v>
      </c>
      <c r="E117" s="145" t="s">
        <v>55</v>
      </c>
      <c r="F117" s="145" t="s">
        <v>56</v>
      </c>
      <c r="G117" s="145" t="s">
        <v>114</v>
      </c>
      <c r="H117" s="145" t="s">
        <v>115</v>
      </c>
      <c r="I117" s="145" t="s">
        <v>116</v>
      </c>
      <c r="J117" s="146" t="s">
        <v>96</v>
      </c>
      <c r="K117" s="147" t="s">
        <v>117</v>
      </c>
      <c r="L117" s="148"/>
      <c r="M117" s="69"/>
      <c r="N117" s="70" t="s">
        <v>38</v>
      </c>
      <c r="O117" s="70" t="s">
        <v>118</v>
      </c>
      <c r="P117" s="70" t="s">
        <v>119</v>
      </c>
      <c r="Q117" s="70" t="s">
        <v>120</v>
      </c>
      <c r="R117" s="70" t="s">
        <v>121</v>
      </c>
      <c r="S117" s="70" t="s">
        <v>122</v>
      </c>
      <c r="T117" s="71" t="s">
        <v>123</v>
      </c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</row>
    <row r="118" spans="1:63" s="28" customFormat="1" ht="22.8" customHeight="1">
      <c r="A118" s="23"/>
      <c r="B118" s="24"/>
      <c r="C118" s="77" t="s">
        <v>124</v>
      </c>
      <c r="D118" s="23"/>
      <c r="E118" s="23"/>
      <c r="F118" s="23"/>
      <c r="G118" s="23"/>
      <c r="H118" s="23"/>
      <c r="I118" s="23"/>
      <c r="J118" s="150">
        <f>BK118</f>
        <v>0</v>
      </c>
      <c r="K118" s="23"/>
      <c r="L118" s="24"/>
      <c r="M118" s="72"/>
      <c r="N118" s="59"/>
      <c r="O118" s="73"/>
      <c r="P118" s="151">
        <f>P119</f>
        <v>0</v>
      </c>
      <c r="Q118" s="73"/>
      <c r="R118" s="151">
        <f>R119</f>
        <v>0</v>
      </c>
      <c r="S118" s="73"/>
      <c r="T118" s="152">
        <f>T119</f>
        <v>0</v>
      </c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T118" s="4" t="s">
        <v>73</v>
      </c>
      <c r="AU118" s="4" t="s">
        <v>98</v>
      </c>
      <c r="BK118" s="153">
        <f>BK119</f>
        <v>0</v>
      </c>
    </row>
    <row r="119" spans="2:63" s="154" customFormat="1" ht="25.9" customHeight="1">
      <c r="B119" s="155"/>
      <c r="D119" s="156" t="s">
        <v>73</v>
      </c>
      <c r="E119" s="157" t="s">
        <v>89</v>
      </c>
      <c r="F119" s="157" t="s">
        <v>653</v>
      </c>
      <c r="I119" s="158"/>
      <c r="J119" s="159">
        <f>BK119</f>
        <v>0</v>
      </c>
      <c r="L119" s="155"/>
      <c r="M119" s="160"/>
      <c r="N119" s="161"/>
      <c r="O119" s="161"/>
      <c r="P119" s="162">
        <f>P120</f>
        <v>0</v>
      </c>
      <c r="Q119" s="161"/>
      <c r="R119" s="162">
        <f>R120</f>
        <v>0</v>
      </c>
      <c r="S119" s="161"/>
      <c r="T119" s="163">
        <f>T120</f>
        <v>0</v>
      </c>
      <c r="AR119" s="156" t="s">
        <v>156</v>
      </c>
      <c r="AT119" s="164" t="s">
        <v>73</v>
      </c>
      <c r="AU119" s="164" t="s">
        <v>74</v>
      </c>
      <c r="AY119" s="156" t="s">
        <v>127</v>
      </c>
      <c r="BK119" s="165">
        <f>BK120</f>
        <v>0</v>
      </c>
    </row>
    <row r="120" spans="2:63" s="154" customFormat="1" ht="22.8" customHeight="1">
      <c r="B120" s="155"/>
      <c r="D120" s="156" t="s">
        <v>73</v>
      </c>
      <c r="E120" s="166" t="s">
        <v>654</v>
      </c>
      <c r="F120" s="166" t="s">
        <v>655</v>
      </c>
      <c r="I120" s="158"/>
      <c r="J120" s="167">
        <f>BK120</f>
        <v>0</v>
      </c>
      <c r="L120" s="155"/>
      <c r="M120" s="160"/>
      <c r="N120" s="161"/>
      <c r="O120" s="161"/>
      <c r="P120" s="162">
        <f>SUM(P121:P133)</f>
        <v>0</v>
      </c>
      <c r="Q120" s="161"/>
      <c r="R120" s="162">
        <f>SUM(R121:R133)</f>
        <v>0</v>
      </c>
      <c r="S120" s="161"/>
      <c r="T120" s="163">
        <f>SUM(T121:T133)</f>
        <v>0</v>
      </c>
      <c r="AR120" s="156" t="s">
        <v>156</v>
      </c>
      <c r="AT120" s="164" t="s">
        <v>73</v>
      </c>
      <c r="AU120" s="164" t="s">
        <v>82</v>
      </c>
      <c r="AY120" s="156" t="s">
        <v>127</v>
      </c>
      <c r="BK120" s="165">
        <f>SUM(BK121:BK133)</f>
        <v>0</v>
      </c>
    </row>
    <row r="121" spans="1:65" s="28" customFormat="1" ht="21.75" customHeight="1">
      <c r="A121" s="23"/>
      <c r="B121" s="168"/>
      <c r="C121" s="169" t="s">
        <v>82</v>
      </c>
      <c r="D121" s="169" t="s">
        <v>130</v>
      </c>
      <c r="E121" s="170" t="s">
        <v>656</v>
      </c>
      <c r="F121" s="171" t="s">
        <v>657</v>
      </c>
      <c r="G121" s="172" t="s">
        <v>658</v>
      </c>
      <c r="H121" s="173">
        <v>8</v>
      </c>
      <c r="I121" s="174"/>
      <c r="J121" s="175">
        <f>ROUND(I121*H121,2)</f>
        <v>0</v>
      </c>
      <c r="K121" s="176"/>
      <c r="L121" s="24"/>
      <c r="M121" s="177"/>
      <c r="N121" s="178" t="s">
        <v>39</v>
      </c>
      <c r="O121" s="61"/>
      <c r="P121" s="179">
        <f>O121*H121</f>
        <v>0</v>
      </c>
      <c r="Q121" s="179">
        <v>0</v>
      </c>
      <c r="R121" s="179">
        <f>Q121*H121</f>
        <v>0</v>
      </c>
      <c r="S121" s="179">
        <v>0</v>
      </c>
      <c r="T121" s="180">
        <f>S121*H121</f>
        <v>0</v>
      </c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R121" s="181" t="s">
        <v>659</v>
      </c>
      <c r="AT121" s="181" t="s">
        <v>130</v>
      </c>
      <c r="AU121" s="181" t="s">
        <v>84</v>
      </c>
      <c r="AY121" s="4" t="s">
        <v>127</v>
      </c>
      <c r="BE121" s="182">
        <f>IF(N121="základní",J121,0)</f>
        <v>0</v>
      </c>
      <c r="BF121" s="182">
        <f>IF(N121="snížená",J121,0)</f>
        <v>0</v>
      </c>
      <c r="BG121" s="182">
        <f>IF(N121="zákl. přenesená",J121,0)</f>
        <v>0</v>
      </c>
      <c r="BH121" s="182">
        <f>IF(N121="sníž. přenesená",J121,0)</f>
        <v>0</v>
      </c>
      <c r="BI121" s="182">
        <f>IF(N121="nulová",J121,0)</f>
        <v>0</v>
      </c>
      <c r="BJ121" s="4" t="s">
        <v>82</v>
      </c>
      <c r="BK121" s="182">
        <f>ROUND(I121*H121,2)</f>
        <v>0</v>
      </c>
      <c r="BL121" s="4" t="s">
        <v>659</v>
      </c>
      <c r="BM121" s="181" t="s">
        <v>660</v>
      </c>
    </row>
    <row r="122" spans="1:47" s="28" customFormat="1" ht="12.8">
      <c r="A122" s="23"/>
      <c r="B122" s="24"/>
      <c r="C122" s="23"/>
      <c r="D122" s="183" t="s">
        <v>136</v>
      </c>
      <c r="E122" s="23"/>
      <c r="F122" s="184" t="s">
        <v>661</v>
      </c>
      <c r="G122" s="23"/>
      <c r="H122" s="23"/>
      <c r="I122" s="185"/>
      <c r="J122" s="23"/>
      <c r="K122" s="23"/>
      <c r="L122" s="24"/>
      <c r="M122" s="186"/>
      <c r="N122" s="187"/>
      <c r="O122" s="61"/>
      <c r="P122" s="61"/>
      <c r="Q122" s="61"/>
      <c r="R122" s="61"/>
      <c r="S122" s="61"/>
      <c r="T122" s="62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T122" s="4" t="s">
        <v>136</v>
      </c>
      <c r="AU122" s="4" t="s">
        <v>84</v>
      </c>
    </row>
    <row r="123" spans="2:51" s="188" customFormat="1" ht="12.8">
      <c r="B123" s="189"/>
      <c r="D123" s="183" t="s">
        <v>138</v>
      </c>
      <c r="E123" s="190"/>
      <c r="F123" s="191" t="s">
        <v>662</v>
      </c>
      <c r="H123" s="192">
        <v>8</v>
      </c>
      <c r="I123" s="193"/>
      <c r="L123" s="189"/>
      <c r="M123" s="194"/>
      <c r="N123" s="195"/>
      <c r="O123" s="195"/>
      <c r="P123" s="195"/>
      <c r="Q123" s="195"/>
      <c r="R123" s="195"/>
      <c r="S123" s="195"/>
      <c r="T123" s="196"/>
      <c r="AT123" s="190" t="s">
        <v>138</v>
      </c>
      <c r="AU123" s="190" t="s">
        <v>84</v>
      </c>
      <c r="AV123" s="188" t="s">
        <v>84</v>
      </c>
      <c r="AW123" s="188" t="s">
        <v>31</v>
      </c>
      <c r="AX123" s="188" t="s">
        <v>82</v>
      </c>
      <c r="AY123" s="190" t="s">
        <v>127</v>
      </c>
    </row>
    <row r="124" spans="1:65" s="28" customFormat="1" ht="16.5" customHeight="1">
      <c r="A124" s="23"/>
      <c r="B124" s="168"/>
      <c r="C124" s="169" t="s">
        <v>84</v>
      </c>
      <c r="D124" s="169" t="s">
        <v>130</v>
      </c>
      <c r="E124" s="170" t="s">
        <v>663</v>
      </c>
      <c r="F124" s="171" t="s">
        <v>664</v>
      </c>
      <c r="G124" s="172" t="s">
        <v>415</v>
      </c>
      <c r="H124" s="173">
        <v>1</v>
      </c>
      <c r="I124" s="174"/>
      <c r="J124" s="175">
        <f>ROUND(I124*H124,2)</f>
        <v>0</v>
      </c>
      <c r="K124" s="176"/>
      <c r="L124" s="24"/>
      <c r="M124" s="177"/>
      <c r="N124" s="178" t="s">
        <v>39</v>
      </c>
      <c r="O124" s="61"/>
      <c r="P124" s="179">
        <f>O124*H124</f>
        <v>0</v>
      </c>
      <c r="Q124" s="179">
        <v>0</v>
      </c>
      <c r="R124" s="179">
        <f>Q124*H124</f>
        <v>0</v>
      </c>
      <c r="S124" s="179">
        <v>0</v>
      </c>
      <c r="T124" s="180">
        <f>S124*H124</f>
        <v>0</v>
      </c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R124" s="181" t="s">
        <v>659</v>
      </c>
      <c r="AT124" s="181" t="s">
        <v>130</v>
      </c>
      <c r="AU124" s="181" t="s">
        <v>84</v>
      </c>
      <c r="AY124" s="4" t="s">
        <v>127</v>
      </c>
      <c r="BE124" s="182">
        <f>IF(N124="základní",J124,0)</f>
        <v>0</v>
      </c>
      <c r="BF124" s="182">
        <f>IF(N124="snížená",J124,0)</f>
        <v>0</v>
      </c>
      <c r="BG124" s="182">
        <f>IF(N124="zákl. přenesená",J124,0)</f>
        <v>0</v>
      </c>
      <c r="BH124" s="182">
        <f>IF(N124="sníž. přenesená",J124,0)</f>
        <v>0</v>
      </c>
      <c r="BI124" s="182">
        <f>IF(N124="nulová",J124,0)</f>
        <v>0</v>
      </c>
      <c r="BJ124" s="4" t="s">
        <v>82</v>
      </c>
      <c r="BK124" s="182">
        <f>ROUND(I124*H124,2)</f>
        <v>0</v>
      </c>
      <c r="BL124" s="4" t="s">
        <v>659</v>
      </c>
      <c r="BM124" s="181" t="s">
        <v>665</v>
      </c>
    </row>
    <row r="125" spans="1:47" s="28" customFormat="1" ht="12.8">
      <c r="A125" s="23"/>
      <c r="B125" s="24"/>
      <c r="C125" s="23"/>
      <c r="D125" s="183" t="s">
        <v>136</v>
      </c>
      <c r="E125" s="23"/>
      <c r="F125" s="184" t="s">
        <v>664</v>
      </c>
      <c r="G125" s="23"/>
      <c r="H125" s="23"/>
      <c r="I125" s="185"/>
      <c r="J125" s="23"/>
      <c r="K125" s="23"/>
      <c r="L125" s="24"/>
      <c r="M125" s="186"/>
      <c r="N125" s="187"/>
      <c r="O125" s="61"/>
      <c r="P125" s="61"/>
      <c r="Q125" s="61"/>
      <c r="R125" s="61"/>
      <c r="S125" s="61"/>
      <c r="T125" s="62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T125" s="4" t="s">
        <v>136</v>
      </c>
      <c r="AU125" s="4" t="s">
        <v>84</v>
      </c>
    </row>
    <row r="126" spans="1:65" s="28" customFormat="1" ht="16.5" customHeight="1">
      <c r="A126" s="23"/>
      <c r="B126" s="168"/>
      <c r="C126" s="169" t="s">
        <v>134</v>
      </c>
      <c r="D126" s="169" t="s">
        <v>130</v>
      </c>
      <c r="E126" s="170" t="s">
        <v>666</v>
      </c>
      <c r="F126" s="171" t="s">
        <v>667</v>
      </c>
      <c r="G126" s="172" t="s">
        <v>415</v>
      </c>
      <c r="H126" s="173">
        <v>1</v>
      </c>
      <c r="I126" s="174"/>
      <c r="J126" s="175">
        <f>ROUND(I126*H126,2)</f>
        <v>0</v>
      </c>
      <c r="K126" s="176"/>
      <c r="L126" s="24"/>
      <c r="M126" s="177"/>
      <c r="N126" s="178" t="s">
        <v>39</v>
      </c>
      <c r="O126" s="61"/>
      <c r="P126" s="179">
        <f>O126*H126</f>
        <v>0</v>
      </c>
      <c r="Q126" s="179">
        <v>0</v>
      </c>
      <c r="R126" s="179">
        <f>Q126*H126</f>
        <v>0</v>
      </c>
      <c r="S126" s="179">
        <v>0</v>
      </c>
      <c r="T126" s="180">
        <f>S126*H126</f>
        <v>0</v>
      </c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R126" s="181" t="s">
        <v>659</v>
      </c>
      <c r="AT126" s="181" t="s">
        <v>130</v>
      </c>
      <c r="AU126" s="181" t="s">
        <v>84</v>
      </c>
      <c r="AY126" s="4" t="s">
        <v>127</v>
      </c>
      <c r="BE126" s="182">
        <f>IF(N126="základní",J126,0)</f>
        <v>0</v>
      </c>
      <c r="BF126" s="182">
        <f>IF(N126="snížená",J126,0)</f>
        <v>0</v>
      </c>
      <c r="BG126" s="182">
        <f>IF(N126="zákl. přenesená",J126,0)</f>
        <v>0</v>
      </c>
      <c r="BH126" s="182">
        <f>IF(N126="sníž. přenesená",J126,0)</f>
        <v>0</v>
      </c>
      <c r="BI126" s="182">
        <f>IF(N126="nulová",J126,0)</f>
        <v>0</v>
      </c>
      <c r="BJ126" s="4" t="s">
        <v>82</v>
      </c>
      <c r="BK126" s="182">
        <f>ROUND(I126*H126,2)</f>
        <v>0</v>
      </c>
      <c r="BL126" s="4" t="s">
        <v>659</v>
      </c>
      <c r="BM126" s="181" t="s">
        <v>668</v>
      </c>
    </row>
    <row r="127" spans="1:47" s="28" customFormat="1" ht="12.8">
      <c r="A127" s="23"/>
      <c r="B127" s="24"/>
      <c r="C127" s="23"/>
      <c r="D127" s="183" t="s">
        <v>136</v>
      </c>
      <c r="E127" s="23"/>
      <c r="F127" s="184" t="s">
        <v>667</v>
      </c>
      <c r="G127" s="23"/>
      <c r="H127" s="23"/>
      <c r="I127" s="185"/>
      <c r="J127" s="23"/>
      <c r="K127" s="23"/>
      <c r="L127" s="24"/>
      <c r="M127" s="186"/>
      <c r="N127" s="187"/>
      <c r="O127" s="61"/>
      <c r="P127" s="61"/>
      <c r="Q127" s="61"/>
      <c r="R127" s="61"/>
      <c r="S127" s="61"/>
      <c r="T127" s="62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T127" s="4" t="s">
        <v>136</v>
      </c>
      <c r="AU127" s="4" t="s">
        <v>84</v>
      </c>
    </row>
    <row r="128" spans="1:65" s="28" customFormat="1" ht="16.5" customHeight="1">
      <c r="A128" s="23"/>
      <c r="B128" s="168"/>
      <c r="C128" s="169" t="s">
        <v>147</v>
      </c>
      <c r="D128" s="169" t="s">
        <v>130</v>
      </c>
      <c r="E128" s="170" t="s">
        <v>669</v>
      </c>
      <c r="F128" s="171" t="s">
        <v>670</v>
      </c>
      <c r="G128" s="172" t="s">
        <v>658</v>
      </c>
      <c r="H128" s="173">
        <v>4</v>
      </c>
      <c r="I128" s="174"/>
      <c r="J128" s="175">
        <f>ROUND(I128*H128,2)</f>
        <v>0</v>
      </c>
      <c r="K128" s="176"/>
      <c r="L128" s="24"/>
      <c r="M128" s="177"/>
      <c r="N128" s="178" t="s">
        <v>39</v>
      </c>
      <c r="O128" s="61"/>
      <c r="P128" s="179">
        <f>O128*H128</f>
        <v>0</v>
      </c>
      <c r="Q128" s="179">
        <v>0</v>
      </c>
      <c r="R128" s="179">
        <f>Q128*H128</f>
        <v>0</v>
      </c>
      <c r="S128" s="179">
        <v>0</v>
      </c>
      <c r="T128" s="180">
        <f>S128*H128</f>
        <v>0</v>
      </c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R128" s="181" t="s">
        <v>659</v>
      </c>
      <c r="AT128" s="181" t="s">
        <v>130</v>
      </c>
      <c r="AU128" s="181" t="s">
        <v>84</v>
      </c>
      <c r="AY128" s="4" t="s">
        <v>127</v>
      </c>
      <c r="BE128" s="182">
        <f>IF(N128="základní",J128,0)</f>
        <v>0</v>
      </c>
      <c r="BF128" s="182">
        <f>IF(N128="snížená",J128,0)</f>
        <v>0</v>
      </c>
      <c r="BG128" s="182">
        <f>IF(N128="zákl. přenesená",J128,0)</f>
        <v>0</v>
      </c>
      <c r="BH128" s="182">
        <f>IF(N128="sníž. přenesená",J128,0)</f>
        <v>0</v>
      </c>
      <c r="BI128" s="182">
        <f>IF(N128="nulová",J128,0)</f>
        <v>0</v>
      </c>
      <c r="BJ128" s="4" t="s">
        <v>82</v>
      </c>
      <c r="BK128" s="182">
        <f>ROUND(I128*H128,2)</f>
        <v>0</v>
      </c>
      <c r="BL128" s="4" t="s">
        <v>659</v>
      </c>
      <c r="BM128" s="181" t="s">
        <v>671</v>
      </c>
    </row>
    <row r="129" spans="1:47" s="28" customFormat="1" ht="12.8">
      <c r="A129" s="23"/>
      <c r="B129" s="24"/>
      <c r="C129" s="23"/>
      <c r="D129" s="183" t="s">
        <v>136</v>
      </c>
      <c r="E129" s="23"/>
      <c r="F129" s="184" t="s">
        <v>672</v>
      </c>
      <c r="G129" s="23"/>
      <c r="H129" s="23"/>
      <c r="I129" s="185"/>
      <c r="J129" s="23"/>
      <c r="K129" s="23"/>
      <c r="L129" s="24"/>
      <c r="M129" s="186"/>
      <c r="N129" s="187"/>
      <c r="O129" s="61"/>
      <c r="P129" s="61"/>
      <c r="Q129" s="61"/>
      <c r="R129" s="61"/>
      <c r="S129" s="61"/>
      <c r="T129" s="62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T129" s="4" t="s">
        <v>136</v>
      </c>
      <c r="AU129" s="4" t="s">
        <v>84</v>
      </c>
    </row>
    <row r="130" spans="2:51" s="229" customFormat="1" ht="12.8">
      <c r="B130" s="230"/>
      <c r="D130" s="183" t="s">
        <v>138</v>
      </c>
      <c r="E130" s="231"/>
      <c r="F130" s="232" t="s">
        <v>673</v>
      </c>
      <c r="H130" s="231"/>
      <c r="I130" s="233"/>
      <c r="L130" s="230"/>
      <c r="M130" s="234"/>
      <c r="N130" s="235"/>
      <c r="O130" s="235"/>
      <c r="P130" s="235"/>
      <c r="Q130" s="235"/>
      <c r="R130" s="235"/>
      <c r="S130" s="235"/>
      <c r="T130" s="236"/>
      <c r="AT130" s="231" t="s">
        <v>138</v>
      </c>
      <c r="AU130" s="231" t="s">
        <v>84</v>
      </c>
      <c r="AV130" s="229" t="s">
        <v>82</v>
      </c>
      <c r="AW130" s="229" t="s">
        <v>31</v>
      </c>
      <c r="AX130" s="229" t="s">
        <v>74</v>
      </c>
      <c r="AY130" s="231" t="s">
        <v>127</v>
      </c>
    </row>
    <row r="131" spans="2:51" s="188" customFormat="1" ht="12.8">
      <c r="B131" s="189"/>
      <c r="D131" s="183" t="s">
        <v>138</v>
      </c>
      <c r="E131" s="190"/>
      <c r="F131" s="191" t="s">
        <v>134</v>
      </c>
      <c r="H131" s="192">
        <v>4</v>
      </c>
      <c r="I131" s="193"/>
      <c r="L131" s="189"/>
      <c r="M131" s="194"/>
      <c r="N131" s="195"/>
      <c r="O131" s="195"/>
      <c r="P131" s="195"/>
      <c r="Q131" s="195"/>
      <c r="R131" s="195"/>
      <c r="S131" s="195"/>
      <c r="T131" s="196"/>
      <c r="AT131" s="190" t="s">
        <v>138</v>
      </c>
      <c r="AU131" s="190" t="s">
        <v>84</v>
      </c>
      <c r="AV131" s="188" t="s">
        <v>84</v>
      </c>
      <c r="AW131" s="188" t="s">
        <v>31</v>
      </c>
      <c r="AX131" s="188" t="s">
        <v>82</v>
      </c>
      <c r="AY131" s="190" t="s">
        <v>127</v>
      </c>
    </row>
    <row r="132" spans="1:65" s="28" customFormat="1" ht="16.5" customHeight="1">
      <c r="A132" s="23"/>
      <c r="B132" s="168"/>
      <c r="C132" s="169" t="s">
        <v>156</v>
      </c>
      <c r="D132" s="169" t="s">
        <v>130</v>
      </c>
      <c r="E132" s="170" t="s">
        <v>674</v>
      </c>
      <c r="F132" s="171" t="s">
        <v>675</v>
      </c>
      <c r="G132" s="172" t="s">
        <v>415</v>
      </c>
      <c r="H132" s="173">
        <v>1</v>
      </c>
      <c r="I132" s="174"/>
      <c r="J132" s="175">
        <f>ROUND(I132*H132,2)</f>
        <v>0</v>
      </c>
      <c r="K132" s="176"/>
      <c r="L132" s="24"/>
      <c r="M132" s="177"/>
      <c r="N132" s="178" t="s">
        <v>39</v>
      </c>
      <c r="O132" s="61"/>
      <c r="P132" s="179">
        <f>O132*H132</f>
        <v>0</v>
      </c>
      <c r="Q132" s="179">
        <v>0</v>
      </c>
      <c r="R132" s="179">
        <f>Q132*H132</f>
        <v>0</v>
      </c>
      <c r="S132" s="179">
        <v>0</v>
      </c>
      <c r="T132" s="180">
        <f>S132*H132</f>
        <v>0</v>
      </c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R132" s="181" t="s">
        <v>659</v>
      </c>
      <c r="AT132" s="181" t="s">
        <v>130</v>
      </c>
      <c r="AU132" s="181" t="s">
        <v>84</v>
      </c>
      <c r="AY132" s="4" t="s">
        <v>127</v>
      </c>
      <c r="BE132" s="182">
        <f>IF(N132="základní",J132,0)</f>
        <v>0</v>
      </c>
      <c r="BF132" s="182">
        <f>IF(N132="snížená",J132,0)</f>
        <v>0</v>
      </c>
      <c r="BG132" s="182">
        <f>IF(N132="zákl. přenesená",J132,0)</f>
        <v>0</v>
      </c>
      <c r="BH132" s="182">
        <f>IF(N132="sníž. přenesená",J132,0)</f>
        <v>0</v>
      </c>
      <c r="BI132" s="182">
        <f>IF(N132="nulová",J132,0)</f>
        <v>0</v>
      </c>
      <c r="BJ132" s="4" t="s">
        <v>82</v>
      </c>
      <c r="BK132" s="182">
        <f>ROUND(I132*H132,2)</f>
        <v>0</v>
      </c>
      <c r="BL132" s="4" t="s">
        <v>659</v>
      </c>
      <c r="BM132" s="181" t="s">
        <v>676</v>
      </c>
    </row>
    <row r="133" spans="1:47" s="28" customFormat="1" ht="12.8">
      <c r="A133" s="23"/>
      <c r="B133" s="24"/>
      <c r="C133" s="23"/>
      <c r="D133" s="183" t="s">
        <v>136</v>
      </c>
      <c r="E133" s="23"/>
      <c r="F133" s="184" t="s">
        <v>675</v>
      </c>
      <c r="G133" s="23"/>
      <c r="H133" s="23"/>
      <c r="I133" s="185"/>
      <c r="J133" s="23"/>
      <c r="K133" s="23"/>
      <c r="L133" s="24"/>
      <c r="M133" s="224"/>
      <c r="N133" s="225"/>
      <c r="O133" s="226"/>
      <c r="P133" s="226"/>
      <c r="Q133" s="226"/>
      <c r="R133" s="226"/>
      <c r="S133" s="226"/>
      <c r="T133" s="227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T133" s="4" t="s">
        <v>136</v>
      </c>
      <c r="AU133" s="4" t="s">
        <v>84</v>
      </c>
    </row>
    <row r="134" spans="1:31" s="28" customFormat="1" ht="6.95" customHeight="1">
      <c r="A134" s="23"/>
      <c r="B134" s="45"/>
      <c r="C134" s="46"/>
      <c r="D134" s="46"/>
      <c r="E134" s="46"/>
      <c r="F134" s="46"/>
      <c r="G134" s="46"/>
      <c r="H134" s="46"/>
      <c r="I134" s="46"/>
      <c r="J134" s="46"/>
      <c r="K134" s="46"/>
      <c r="L134" s="24"/>
      <c r="M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</row>
  </sheetData>
  <autoFilter ref="C117:K133"/>
  <mergeCells count="9">
    <mergeCell ref="L2:V2"/>
    <mergeCell ref="E7:H7"/>
    <mergeCell ref="E9:H9"/>
    <mergeCell ref="E18:H18"/>
    <mergeCell ref="E27:H27"/>
    <mergeCell ref="E85:H85"/>
    <mergeCell ref="E87:H87"/>
    <mergeCell ref="E108:H108"/>
    <mergeCell ref="E110:H110"/>
  </mergeCells>
  <printOptions/>
  <pageMargins left="0.39375" right="0.39375" top="0.39375" bottom="0.39375" header="0.511811023622047" footer="0"/>
  <pageSetup fitToHeight="100" fitToWidth="1" horizontalDpi="300" verticalDpi="300" orientation="portrait" paperSize="9" copies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>
    <pageSetUpPr fitToPage="1"/>
  </sheetPr>
  <dimension ref="A3:H14"/>
  <sheetViews>
    <sheetView showGridLines="0" workbookViewId="0" topLeftCell="A1">
      <selection activeCell="A1" sqref="A1"/>
    </sheetView>
  </sheetViews>
  <sheetFormatPr defaultColWidth="8.5742187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ht="11.3" customHeight="1"/>
    <row r="2" ht="36.95" customHeight="1"/>
    <row r="3" spans="2:8" ht="6.95" customHeight="1">
      <c r="B3" s="5"/>
      <c r="C3" s="6"/>
      <c r="D3" s="6"/>
      <c r="E3" s="6"/>
      <c r="F3" s="6"/>
      <c r="G3" s="6"/>
      <c r="H3" s="7"/>
    </row>
    <row r="4" spans="2:8" ht="24.95" customHeight="1">
      <c r="B4" s="7"/>
      <c r="C4" s="8" t="s">
        <v>677</v>
      </c>
      <c r="H4" s="7"/>
    </row>
    <row r="5" spans="2:8" ht="12" customHeight="1">
      <c r="B5" s="7"/>
      <c r="C5" s="11" t="s">
        <v>12</v>
      </c>
      <c r="D5" s="21" t="s">
        <v>13</v>
      </c>
      <c r="E5" s="21"/>
      <c r="F5" s="21"/>
      <c r="H5" s="7"/>
    </row>
    <row r="6" spans="2:8" ht="36.95" customHeight="1">
      <c r="B6" s="7"/>
      <c r="C6" s="14" t="s">
        <v>15</v>
      </c>
      <c r="D6" s="15" t="s">
        <v>16</v>
      </c>
      <c r="E6" s="15"/>
      <c r="F6" s="15"/>
      <c r="H6" s="7"/>
    </row>
    <row r="7" spans="2:8" ht="16.5" customHeight="1">
      <c r="B7" s="7"/>
      <c r="C7" s="16" t="s">
        <v>21</v>
      </c>
      <c r="D7" s="108" t="str">
        <f>'Rekapitulace stavby'!AN8</f>
        <v>4. 1. 2023</v>
      </c>
      <c r="H7" s="7"/>
    </row>
    <row r="8" spans="1:8" s="28" customFormat="1" ht="10.8" customHeight="1">
      <c r="A8" s="23"/>
      <c r="B8" s="24"/>
      <c r="C8" s="23"/>
      <c r="D8" s="23"/>
      <c r="E8" s="23"/>
      <c r="F8" s="23"/>
      <c r="G8" s="23"/>
      <c r="H8" s="24"/>
    </row>
    <row r="9" spans="1:8" s="149" customFormat="1" ht="29.3" customHeight="1">
      <c r="A9" s="142"/>
      <c r="B9" s="143"/>
      <c r="C9" s="144" t="s">
        <v>55</v>
      </c>
      <c r="D9" s="145" t="s">
        <v>56</v>
      </c>
      <c r="E9" s="145" t="s">
        <v>114</v>
      </c>
      <c r="F9" s="146" t="s">
        <v>678</v>
      </c>
      <c r="G9" s="142"/>
      <c r="H9" s="143"/>
    </row>
    <row r="10" spans="1:8" s="28" customFormat="1" ht="26.4" customHeight="1">
      <c r="A10" s="23"/>
      <c r="B10" s="24"/>
      <c r="C10" s="237" t="s">
        <v>679</v>
      </c>
      <c r="D10" s="237" t="s">
        <v>80</v>
      </c>
      <c r="E10" s="23"/>
      <c r="F10" s="23"/>
      <c r="G10" s="23"/>
      <c r="H10" s="24"/>
    </row>
    <row r="11" spans="1:8" s="28" customFormat="1" ht="16.8" customHeight="1">
      <c r="A11" s="23"/>
      <c r="B11" s="24"/>
      <c r="C11" s="238" t="s">
        <v>680</v>
      </c>
      <c r="D11" s="239" t="s">
        <v>681</v>
      </c>
      <c r="E11" s="240" t="s">
        <v>133</v>
      </c>
      <c r="F11" s="241">
        <v>0</v>
      </c>
      <c r="G11" s="23"/>
      <c r="H11" s="24"/>
    </row>
    <row r="12" spans="1:8" s="28" customFormat="1" ht="16.8" customHeight="1">
      <c r="A12" s="23"/>
      <c r="B12" s="24"/>
      <c r="C12" s="242"/>
      <c r="D12" s="242" t="s">
        <v>74</v>
      </c>
      <c r="E12" s="4"/>
      <c r="F12" s="243">
        <v>0</v>
      </c>
      <c r="G12" s="23"/>
      <c r="H12" s="24"/>
    </row>
    <row r="13" spans="1:8" s="28" customFormat="1" ht="7.5" customHeight="1">
      <c r="A13" s="23"/>
      <c r="B13" s="45"/>
      <c r="C13" s="46"/>
      <c r="D13" s="46"/>
      <c r="E13" s="46"/>
      <c r="F13" s="46"/>
      <c r="G13" s="46"/>
      <c r="H13" s="24"/>
    </row>
    <row r="14" spans="1:8" s="28" customFormat="1" ht="12.8">
      <c r="A14" s="23"/>
      <c r="B14" s="23"/>
      <c r="C14" s="23"/>
      <c r="D14" s="23"/>
      <c r="E14" s="23"/>
      <c r="F14" s="23"/>
      <c r="G14" s="23"/>
      <c r="H14" s="23"/>
    </row>
  </sheetData>
  <mergeCells count="2">
    <mergeCell ref="D5:F5"/>
    <mergeCell ref="D6:F6"/>
  </mergeCells>
  <printOptions/>
  <pageMargins left="0.747916666666667" right="0.747916666666667" top="0.984027777777778" bottom="0.984027777777778" header="0.511811023622047" footer="0.511805555555556"/>
  <pageSetup fitToHeight="100" fitToWidth="1" horizontalDpi="300" verticalDpi="300" orientation="portrait" paperSize="9" copies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LibreOffice/7.6.0.3$Windows_X86_64 LibreOffice_project/69edd8b8ebc41d00b4de3915dc82f8f0fc3b6265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Garček Petr</dc:creator>
  <cp:keywords/>
  <dc:description/>
  <cp:lastModifiedBy/>
  <dcterms:created xsi:type="dcterms:W3CDTF">2024-01-08T21:16:19Z</dcterms:created>
  <dcterms:modified xsi:type="dcterms:W3CDTF">2024-01-09T09:53:41Z</dcterms:modified>
  <cp:category/>
  <cp:version/>
  <cp:contentType/>
  <cp:contentStatus/>
  <cp:revision>3</cp:revision>
</cp:coreProperties>
</file>