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010a - UBYTOVNA, SANACE..." sheetId="2" r:id="rId2"/>
  </sheets>
  <definedNames>
    <definedName name="_xlnm.Print_Area" localSheetId="0">'Rekapitulace stavby'!$D$4:$AO$76,'Rekapitulace stavby'!$C$82:$AQ$97</definedName>
    <definedName name="_xlnm._FilterDatabase" localSheetId="1" hidden="1">'23010a - UBYTOVNA, SANACE...'!$C$153:$K$530</definedName>
    <definedName name="_xlnm.Print_Area" localSheetId="1">'23010a - UBYTOVNA, SANACE...'!$C$4:$J$76,'23010a - UBYTOVNA, SANACE...'!$C$82:$J$133,'23010a - UBYTOVNA, SANACE...'!$C$139:$K$530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<sst xmlns="http://schemas.openxmlformats.org/spreadsheetml/2006/main" count="4733" uniqueCount="1093">
  <si>
    <t>Export Komplet</t>
  </si>
  <si>
    <t/>
  </si>
  <si>
    <t>2.0</t>
  </si>
  <si>
    <t>False</t>
  </si>
  <si>
    <t>{95273cd2-bbcc-4137-9205-f6758b70b7bf}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</si>
  <si>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</si>
  <si>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</si>
  <si>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</si>
  <si>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</si>
  <si>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</si>
  <si>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</si>
  <si>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</si>
  <si>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</si>
  <si>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</si>
  <si>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</si>
  <si>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</si>
  <si>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</si>
  <si>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UBYTOVNA, SANACE ZDIVA  A VYBUDOVÁNÍ SOC. ZAŘÍZENÍ</t>
  </si>
  <si>
    <t>KSO:</t>
  </si>
  <si>
    <t>CC-CZ:</t>
  </si>
  <si>
    <t>Místo:</t>
  </si>
  <si>
    <t>Kolín, Polepská 550</t>
  </si>
  <si>
    <t>Datum:</t>
  </si>
  <si>
    <t>6. 2. 2023</t>
  </si>
  <si>
    <t>Zadavatel:</t>
  </si>
  <si>
    <t>IČ:</t>
  </si>
  <si>
    <t>Město Kolín, Karlovo náměstí 78, Kolín I</t>
  </si>
  <si>
    <t>DIČ:</t>
  </si>
  <si>
    <t>Uchazeč:</t>
  </si>
  <si>
    <t>Vyplň údaj</t>
  </si>
  <si>
    <t>Projektant:</t>
  </si>
  <si>
    <t>27210341</t>
  </si>
  <si>
    <t>AZ PROJECT spol. s r.o., Plynárenská 830, Kolín</t>
  </si>
  <si>
    <t>CZ27210341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</si>
  <si>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</si>
  <si>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</si>
  <si>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</si>
  <si>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</si>
  <si>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</si>
  <si>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</si>
  <si>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</si>
  <si>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</si>
  <si>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</si>
  <si>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</si>
  <si>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</si>
  <si>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</si>
  <si>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</si>
  <si>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</si>
  <si>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</si>
  <si>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</si>
  <si>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</si>
  <si>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</si>
  <si>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</si>
  <si>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</si>
  <si>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</si>
  <si>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</si>
  <si>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</si>
  <si>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</si>
  <si>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</si>
  <si>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</si>
  <si>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</si>
  <si>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</si>
  <si>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</si>
  <si>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</si>
  <si>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</si>
  <si>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</si>
  <si>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</si>
  <si>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</si>
  <si>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</si>
  <si>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</si>
  <si>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</si>
  <si>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</si>
  <si>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</si>
  <si>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</si>
  <si>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</si>
  <si>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</si>
  <si>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</si>
  <si>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</si>
  <si>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</si>
  <si>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</si>
  <si>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</si>
  <si>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231010</t>
  </si>
  <si>
    <t>STA</t>
  </si>
  <si>
    <t>1</t>
  </si>
  <si>
    <t>{af9bf0ed-9eea-4919-a3c8-2e33b273b4f1}</t>
  </si>
  <si>
    <t>2</t>
  </si>
  <si>
    <t>/</t>
  </si>
  <si>
    <t>23010a</t>
  </si>
  <si>
    <t>UBYTOVNA, SANACE ZDIVA A VYBUDOVÁNÍ SOC. ZAŘÍZENÍ</t>
  </si>
  <si>
    <t>Soupis</t>
  </si>
  <si>
    <t>{4d869664-daf1-4dce-a4e4-5eef1af6924f}</t>
  </si>
  <si>
    <t>KRYCÍ LIST SOUPISU PRACÍ</t>
  </si>
  <si>
    <t>Objekt:</t>
  </si>
  <si>
    <t>231010 - UBYTOVNA, SANACE ZDIVA  A VYBUDOVÁNÍ SOC. ZAŘÍZENÍ</t>
  </si>
  <si>
    <t>Soupis:</t>
  </si>
  <si>
    <t>23010a - UBYTOVNA, SANACE ZDIVA A VYBUDOVÁNÍ SOC. ZAŘÍZENÍ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</si>
  <si>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</si>
  <si>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</si>
  <si>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</si>
  <si>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</si>
  <si>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</si>
  <si>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</si>
  <si>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</si>
  <si>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</si>
  <si>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</si>
  <si>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</si>
  <si>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</si>
  <si>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</si>
  <si>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</si>
  <si>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</si>
  <si>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</si>
  <si>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</si>
  <si>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</si>
  <si>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</si>
  <si>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</si>
  <si>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</si>
  <si>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</si>
  <si>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</si>
  <si>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731 - Vytápění</t>
  </si>
  <si>
    <t xml:space="preserve">    741 - Elektroinstalace </t>
  </si>
  <si>
    <t xml:space="preserve">    751 - Vzduchotechnika</t>
  </si>
  <si>
    <t xml:space="preserve">    761 - Konstrukce prosvětlovací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</si>
  <si>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</si>
  <si>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</si>
  <si>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</si>
  <si>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</si>
  <si>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</si>
  <si>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</si>
  <si>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</si>
  <si>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</si>
  <si>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46-M - Zemní práce při extr.mont.pracích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</si>
  <si>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</si>
  <si>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</si>
  <si>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</si>
  <si>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</si>
  <si>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</si>
  <si>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</si>
  <si>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</si>
  <si>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</si>
  <si>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</si>
  <si>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</si>
  <si>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</si>
  <si>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</si>
  <si>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</si>
  <si>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</si>
  <si>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</si>
  <si>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</si>
  <si>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</si>
  <si>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</si>
  <si>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</si>
  <si>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</si>
  <si>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</si>
  <si>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</si>
  <si>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</si>
  <si>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</si>
  <si>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</si>
  <si>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2023 01</t>
  </si>
  <si>
    <t>4</t>
  </si>
  <si>
    <t>-911873313</t>
  </si>
  <si>
    <t>VV</t>
  </si>
  <si>
    <t>0,7*(12,3+0,7)"vstupní část</t>
  </si>
  <si>
    <t>113106190</t>
  </si>
  <si>
    <t>Rozebrání vozovek ze silničních dílců se spárami vyplněnými kamenivem strojně pl do 50 m2</t>
  </si>
  <si>
    <t>-872482537</t>
  </si>
  <si>
    <t>6*6</t>
  </si>
  <si>
    <t>3</t>
  </si>
  <si>
    <t>119002121</t>
  </si>
  <si>
    <t>Přechodová lávka délky do 2 m včetně zábradlí pro zabezpečení výkopu zřízení</t>
  </si>
  <si>
    <t>kus</t>
  </si>
  <si>
    <t>-2070471627</t>
  </si>
  <si>
    <t>M</t>
  </si>
  <si>
    <t>95250800</t>
  </si>
  <si>
    <t>denní nájem za 8 až 28 dnů lávky přechodové 2000x900 zábradlí v 1000mm</t>
  </si>
  <si>
    <t>8</t>
  </si>
  <si>
    <t>2050076747</t>
  </si>
  <si>
    <t>5</t>
  </si>
  <si>
    <t>119002122</t>
  </si>
  <si>
    <t>Přechodová lávka délky do 2 m včetně zábradlí pro zabezpečení výkopu odstranění</t>
  </si>
  <si>
    <t>696457401</t>
  </si>
  <si>
    <t>6</t>
  </si>
  <si>
    <t>119003217</t>
  </si>
  <si>
    <t>Mobilní plotová zábrana vyplněná dráty výšky do 1,5 m pro zabezpečení výkopu zřízení</t>
  </si>
  <si>
    <t>m</t>
  </si>
  <si>
    <t>1750177755</t>
  </si>
  <si>
    <t>7</t>
  </si>
  <si>
    <t>95250810</t>
  </si>
  <si>
    <t>denní nájem za 8 až 28 dnů zábrany plotové (mobilní) 1000x1000mm</t>
  </si>
  <si>
    <t>-724737670</t>
  </si>
  <si>
    <t>90,000*34</t>
  </si>
  <si>
    <t>119003218</t>
  </si>
  <si>
    <t>Mobilní plotová zábrana vyplněná dráty výšky do 1,5 m pro zabezpečení výkopu odstranění</t>
  </si>
  <si>
    <t>2120219340</t>
  </si>
  <si>
    <t>9</t>
  </si>
  <si>
    <t>11900321r</t>
  </si>
  <si>
    <t>stínící textilie na mobilní plot</t>
  </si>
  <si>
    <t>1908937196</t>
  </si>
  <si>
    <t>34*1,5</t>
  </si>
  <si>
    <t>10</t>
  </si>
  <si>
    <t>11900r</t>
  </si>
  <si>
    <t>Výstražné značky</t>
  </si>
  <si>
    <t>kpl</t>
  </si>
  <si>
    <t>369549585</t>
  </si>
  <si>
    <t>11</t>
  </si>
  <si>
    <t>122211101</t>
  </si>
  <si>
    <t>Odkopávky a prokopávky v hornině třídy těžitelnosti I, skupiny 3 ručně</t>
  </si>
  <si>
    <t>m3</t>
  </si>
  <si>
    <t>-664873883</t>
  </si>
  <si>
    <t>10,275*0,15"okapový chodník</t>
  </si>
  <si>
    <t>12</t>
  </si>
  <si>
    <t>132212121</t>
  </si>
  <si>
    <t>Hloubení zapažených rýh šířky do 800 mm v soudržných horninách třídy těžitelnosti I skupiny 3 ručně</t>
  </si>
  <si>
    <t>-1826725811</t>
  </si>
  <si>
    <t>0,7*1,95*(0,15+12,3+0,7+5,975)</t>
  </si>
  <si>
    <t>13</t>
  </si>
  <si>
    <t>132212331</t>
  </si>
  <si>
    <t>Hloubení nezapažených rýh šířky do 2000 mm v soudržných horninách třídy těžitelnosti I skupiny 3 ručně</t>
  </si>
  <si>
    <t>1872170400</t>
  </si>
  <si>
    <t>1,8*0,9*0,72"kanalizační šachta</t>
  </si>
  <si>
    <t>14</t>
  </si>
  <si>
    <t>151101101</t>
  </si>
  <si>
    <t>Zřízení příložného pažení a rozepření stěn rýh hl do 2 m</t>
  </si>
  <si>
    <t>589385534</t>
  </si>
  <si>
    <t>1,95*(0,7+0,15+12,3+0,7*2+5,975+0,7)</t>
  </si>
  <si>
    <t>151101111</t>
  </si>
  <si>
    <t>Odstranění příložného pažení a rozepření stěn rýh hl do 2 m</t>
  </si>
  <si>
    <t>290324206</t>
  </si>
  <si>
    <t>16</t>
  </si>
  <si>
    <t>162211201</t>
  </si>
  <si>
    <t>Vodorovné přemístění do 10 m nošením výkopku z horniny třídy těžitelnosti I skupiny 1 až 3</t>
  </si>
  <si>
    <t>-60934813</t>
  </si>
  <si>
    <t>26,107+1,541+1,166</t>
  </si>
  <si>
    <t>17</t>
  </si>
  <si>
    <t>162211209</t>
  </si>
  <si>
    <t>Příplatek k vodorovnému přemístění nošením za každých dalších 10 m nošení výkopku z horniny třídy těžitelnosti I skupiny 1 až 3</t>
  </si>
  <si>
    <t>-332757026</t>
  </si>
  <si>
    <t>18</t>
  </si>
  <si>
    <t>162751117</t>
  </si>
  <si>
    <t>Vodorovné přemístění přes 9 000 do 10000 m výkopku/sypaniny z horniny třídy těžitelnosti I skupiny 1 až 3</t>
  </si>
  <si>
    <t>1079868839</t>
  </si>
  <si>
    <t>19</t>
  </si>
  <si>
    <t>171201221</t>
  </si>
  <si>
    <t>Poplatek za uložení na skládce (skládkovné) zeminy a kamení kód odpadu 17 05 04</t>
  </si>
  <si>
    <t>t</t>
  </si>
  <si>
    <t>-1174255711</t>
  </si>
  <si>
    <t>1,8*28,648</t>
  </si>
  <si>
    <t>20</t>
  </si>
  <si>
    <t>174111101</t>
  </si>
  <si>
    <t>Zásyp jam, šachet rýh nebo kolem objektů sypaninou se zhutněním ručně</t>
  </si>
  <si>
    <t>563569788</t>
  </si>
  <si>
    <t>1,65*0,7*(0,15+12,3+0,7+5,975)</t>
  </si>
  <si>
    <t>58337403</t>
  </si>
  <si>
    <t>kamenivo dekorační (kačírek) frakce 16/32</t>
  </si>
  <si>
    <t>1663895911</t>
  </si>
  <si>
    <t>22,089*1,4</t>
  </si>
  <si>
    <t>Zakládání</t>
  </si>
  <si>
    <t>22</t>
  </si>
  <si>
    <t>212751103</t>
  </si>
  <si>
    <t>Trativod z drenážních trubek flexibilních PVC-U SN 4 perforace 360° včetně lože otevřený výkop DN 80 pro meliorace</t>
  </si>
  <si>
    <t>1392083452</t>
  </si>
  <si>
    <t>0,15+12,3+0,7+0,7+5,975</t>
  </si>
  <si>
    <t>23</t>
  </si>
  <si>
    <t>69311011</t>
  </si>
  <si>
    <t>geotextilie tkaná PES 100/50kN/m</t>
  </si>
  <si>
    <t>2076812853</t>
  </si>
  <si>
    <t>188,9*1,15 "Přepočtené koeficientem množství</t>
  </si>
  <si>
    <t>Součet</t>
  </si>
  <si>
    <t>24</t>
  </si>
  <si>
    <t>2131411R1</t>
  </si>
  <si>
    <t>Dodávka + montáž obalení drenáže geotextilí</t>
  </si>
  <si>
    <t>1480559504</t>
  </si>
  <si>
    <t>3,14*0,2*19,825</t>
  </si>
  <si>
    <t>25</t>
  </si>
  <si>
    <t>271572211</t>
  </si>
  <si>
    <t>Podsyp pod základové konstrukce se zhutněním z netříděného štěrkopísku</t>
  </si>
  <si>
    <t>-2052061263</t>
  </si>
  <si>
    <t>32,2*0,05"P2</t>
  </si>
  <si>
    <t>17,2*0,05"P3</t>
  </si>
  <si>
    <t>26</t>
  </si>
  <si>
    <t>273321411</t>
  </si>
  <si>
    <t>Základové desky ze ŽB bez zvýšených nároků na prostředí tř. C 20/25</t>
  </si>
  <si>
    <t>776330940</t>
  </si>
  <si>
    <t>17,2*0,05+32,2*0,05"P3, P2</t>
  </si>
  <si>
    <t>27</t>
  </si>
  <si>
    <t>279362021</t>
  </si>
  <si>
    <t>Výztuž základových zdí nosných svařovanými sítěmi Kari</t>
  </si>
  <si>
    <t>664019607</t>
  </si>
  <si>
    <t>(32,2+17,2)*3,4*1,08/1000</t>
  </si>
  <si>
    <t>Svislé a kompletní konstrukce</t>
  </si>
  <si>
    <t>28</t>
  </si>
  <si>
    <t>311311911</t>
  </si>
  <si>
    <t>Nosná zeď z betonu prostého tř. C 16/20</t>
  </si>
  <si>
    <t>336714188</t>
  </si>
  <si>
    <t>0,15*2*(1,8+0,6)"KS</t>
  </si>
  <si>
    <t>29</t>
  </si>
  <si>
    <t>311351311</t>
  </si>
  <si>
    <t>Zřízení jednostranného bednění nosných nadzákladových zdí</t>
  </si>
  <si>
    <t>1379665014</t>
  </si>
  <si>
    <t>2*(1,8+0,9)*0,72+2*(0,6+1,5)*0,8"KS</t>
  </si>
  <si>
    <t>30</t>
  </si>
  <si>
    <t>317168012</t>
  </si>
  <si>
    <t>Překlad keramický plochý š 115 mm dl 1250 mm</t>
  </si>
  <si>
    <t>180552382</t>
  </si>
  <si>
    <t>31</t>
  </si>
  <si>
    <t>317168022</t>
  </si>
  <si>
    <t>Překlad keramický plochý š 145 mm dl 1250 mm</t>
  </si>
  <si>
    <t>617863264</t>
  </si>
  <si>
    <t>32</t>
  </si>
  <si>
    <t>317941121</t>
  </si>
  <si>
    <t>Osazování ocelových válcovaných nosníků na zdivu I, IE, U, UE nebo L do č. 12 nebo výšky do 120 mm</t>
  </si>
  <si>
    <t>875760910</t>
  </si>
  <si>
    <t>2,25*10,6/1000</t>
  </si>
  <si>
    <t>33</t>
  </si>
  <si>
    <t>13010816</t>
  </si>
  <si>
    <t>ocel profilová jakost S235JR (11 375) průřez U (UPN) 100</t>
  </si>
  <si>
    <t>-1564969169</t>
  </si>
  <si>
    <t>0,024*1,08 'Přepočtené koeficientem množství</t>
  </si>
  <si>
    <t>34</t>
  </si>
  <si>
    <t>317944323</t>
  </si>
  <si>
    <t>Válcované nosníky č.14 až 22 dodatečně osazované do připravených otvorů</t>
  </si>
  <si>
    <t>-1729497718</t>
  </si>
  <si>
    <t>14,3*1*2*1,08/1000</t>
  </si>
  <si>
    <t>35</t>
  </si>
  <si>
    <t>342244211.HLZ</t>
  </si>
  <si>
    <t>Příčka z cihel broušených HELUZ 11,5 P10 na tenkovrstvou maltu tloušťky 115 mm</t>
  </si>
  <si>
    <t>-1554333098</t>
  </si>
  <si>
    <t>2,6*(0,8+1,675+2,7+1+1,925+1,675+1,2+0,125+1,9+2,225+0,83)</t>
  </si>
  <si>
    <t>-(0,7*1,97*6+0,8*1,97*2)</t>
  </si>
  <si>
    <t>36</t>
  </si>
  <si>
    <t>342244221.HLZ</t>
  </si>
  <si>
    <t>Příčka z cihel broušených HELUZ 14 P10 na tenkovrstvou maltu tloušťky 140 mm</t>
  </si>
  <si>
    <t>626105716</t>
  </si>
  <si>
    <t>2,6*(2,7+1,1+2,25+0,125+1,675)-0,8*1,97-0,7*1,97</t>
  </si>
  <si>
    <t>37</t>
  </si>
  <si>
    <t>342291112</t>
  </si>
  <si>
    <t>Ukotvení příček montážní polyuretanovou pěnou tl příčky přes 100 mm</t>
  </si>
  <si>
    <t>-704703881</t>
  </si>
  <si>
    <t>2,6*11</t>
  </si>
  <si>
    <t>38</t>
  </si>
  <si>
    <t>349231811</t>
  </si>
  <si>
    <t>Přizdívka ostění s ozubem z cihel tl přes 80 do 150 mm</t>
  </si>
  <si>
    <t>-580541764</t>
  </si>
  <si>
    <t>0,115*1,97*8</t>
  </si>
  <si>
    <t>Komunikace pozemní</t>
  </si>
  <si>
    <t>39</t>
  </si>
  <si>
    <t>581141213</t>
  </si>
  <si>
    <t>Kryt cementobetonový vozovek skupiny CB II tl 220 mm</t>
  </si>
  <si>
    <t>-1259947387</t>
  </si>
  <si>
    <t>0,5*6</t>
  </si>
  <si>
    <t>Úpravy povrchů, podlahy a osazování výplní</t>
  </si>
  <si>
    <t>40</t>
  </si>
  <si>
    <t>611311141</t>
  </si>
  <si>
    <t>Vápenná omítka štuková dvouvrstvá vnitřních stropů rovných nanášená ručně</t>
  </si>
  <si>
    <t>1359807670</t>
  </si>
  <si>
    <t>15,3+1,2+4,3+1,5+1,5+2,3+2,8+21,5+5,6+21,9+2,8+8,1+4</t>
  </si>
  <si>
    <t>0,65*0,3"nika pro hydrant</t>
  </si>
  <si>
    <t>41</t>
  </si>
  <si>
    <t>611311145</t>
  </si>
  <si>
    <t>Vápenná omítka štuková dvouvrstvá vnitřních schodišťových konstrukcí nanášená ručně</t>
  </si>
  <si>
    <t>1085594258</t>
  </si>
  <si>
    <t>8*1,4</t>
  </si>
  <si>
    <t>42</t>
  </si>
  <si>
    <t>612316r1</t>
  </si>
  <si>
    <t>SM4 Nástřik THERMOPAL-SP 50% zdiva, sanační omítka THERMOPAL-SR 24 - 19 kg/m2, sanační štuk THERMOPAL-FS 33</t>
  </si>
  <si>
    <t>131598765</t>
  </si>
  <si>
    <t>2,6*2*(4,85+4,35+1,6+4,75+2,6+1+1,25)</t>
  </si>
  <si>
    <t>2,6*(4,45+4,85+3,6+1,75+0,65+0,45+1,75+2,45+8,2+0,1*2+0,7*2+1,1)</t>
  </si>
  <si>
    <t>-(0,65*0,5*4+0,8*1,97*6+1*1,95*2+0,95*1,95*2+0,6*1,97*2)</t>
  </si>
  <si>
    <t>0,6*0,5*2*4+0,65*1+0,65*1,95*2+0,4*0,95+0,4*1,95*2+0,5*1+0,5*1,95*2"ostění, podhledy</t>
  </si>
  <si>
    <t>43</t>
  </si>
  <si>
    <t>612316r2</t>
  </si>
  <si>
    <t>SM1 Nástřik THERMOPAL-SP 50% zdiva, sanační omítka THERMOPAL-SR 24 - 28,5 kg/m2, sanační štuk THERMOPAL-FS 33-3 kg/m2</t>
  </si>
  <si>
    <t>-670302625</t>
  </si>
  <si>
    <t>0,5*(1+4,05+5,3-1,325+1,35+2,45+0,3+0,85+0,3+0,4*2)</t>
  </si>
  <si>
    <t>44</t>
  </si>
  <si>
    <t>612316r3</t>
  </si>
  <si>
    <t>SM3 Nástřik THERMOPAL-SP 100% zdiva, sanační omítka THERMOPAL-SR 24 - 28,5 kg/m2, sanační štuk THERMOPAL-FS 33-3 kg/m2</t>
  </si>
  <si>
    <t>1797967822</t>
  </si>
  <si>
    <t>2,6*(1,325+4,85+0,85+0,2+0,4+2,7+0,2+0,3+4,15-1,35+0,2)</t>
  </si>
  <si>
    <t>45</t>
  </si>
  <si>
    <t>612316r4</t>
  </si>
  <si>
    <t>SM2 Nástřik THERMOPAL-SP 50% zdiva, omítka štuková</t>
  </si>
  <si>
    <t>1883667663</t>
  </si>
  <si>
    <t>2,1*(1+4,05+5,3-1,325+0,4*2+1,35+2,45+0,3*2+0,85+1,7)</t>
  </si>
  <si>
    <t>46</t>
  </si>
  <si>
    <t>612321141</t>
  </si>
  <si>
    <t>Vápenocementová omítka štuková dvouvrstvá vnitřních stěn nanášená ručně</t>
  </si>
  <si>
    <t>1502958179</t>
  </si>
  <si>
    <t>2,6*(1,65+0,8*2+1,675*2+0,3+1,4+0,125+0,9+3,8+1,65+2,7+1,675+0,83+2,25+1,675*3+0,9*2+1,925+1,2*2+1,4+2,225*2+1,9+1*2+3,25)</t>
  </si>
  <si>
    <t>-(0,7*1,97*12-0,8*1,97*4)</t>
  </si>
  <si>
    <t>0,65*0,3*2"nika pro hydrant</t>
  </si>
  <si>
    <t>47</t>
  </si>
  <si>
    <t>61761r1</t>
  </si>
  <si>
    <t>Nástřik vnitřního zdiva 2x Escofluat</t>
  </si>
  <si>
    <t>912356595</t>
  </si>
  <si>
    <t>2,6*2*(4,45+4,85*2+4,35+1,6*2+4,75+5,25+4,15+0,3+4,05+5,3+1,25+1+2,15+1,5)</t>
  </si>
  <si>
    <t>-0,8*1,97*6-0,65*0,5*4-1*1,95*2+0,95*1,95*2-0,6*1,97*2+1*1,95-2,6*1,05-0,65*0,3*2-0,4*0,3</t>
  </si>
  <si>
    <t>0,4*2*1,95+0,95*0,4+0,5*2*1,95+0,5*1+0,65*1+1,95*2*0,65+0,4*2,6*4</t>
  </si>
  <si>
    <t>48</t>
  </si>
  <si>
    <t>622331r</t>
  </si>
  <si>
    <t>NHA Vyrovnání nerovnosti zdiva maltou ASOCRET-M30</t>
  </si>
  <si>
    <t>-137369703</t>
  </si>
  <si>
    <t>49</t>
  </si>
  <si>
    <t>62233r2</t>
  </si>
  <si>
    <t>NHA Utěsnění pracovní spáry spáry ASOCRET-M a AQUAFIN-1K</t>
  </si>
  <si>
    <t>-1095648838</t>
  </si>
  <si>
    <t>50</t>
  </si>
  <si>
    <t>631311134</t>
  </si>
  <si>
    <t>Mazanina tl přes 120 do 240 mm z betonu prostého bez zvýšených nároků na prostředí tř. C 16/20</t>
  </si>
  <si>
    <t>1621892895</t>
  </si>
  <si>
    <t>1,8*0,9*0,15"dno KS</t>
  </si>
  <si>
    <t>51</t>
  </si>
  <si>
    <t>631362021</t>
  </si>
  <si>
    <t>Výztuž mazanin svařovanými sítěmi Kari</t>
  </si>
  <si>
    <t>971110478</t>
  </si>
  <si>
    <t>5,4*2*0,5*6*1,08/1000"dobetonávka panelů</t>
  </si>
  <si>
    <t>52</t>
  </si>
  <si>
    <t>632451234</t>
  </si>
  <si>
    <t>Potěr cementový samonivelační litý C25 tl přes 45 do 50 mm</t>
  </si>
  <si>
    <t>1787154840</t>
  </si>
  <si>
    <t>32,2"P2</t>
  </si>
  <si>
    <t>17,2"P3</t>
  </si>
  <si>
    <t>53</t>
  </si>
  <si>
    <t>632451292</t>
  </si>
  <si>
    <t>Příplatek k cementovému samonivelačnímu litému potěru C25 ZKD 5 mm tl přes 50 mm</t>
  </si>
  <si>
    <t>911752663</t>
  </si>
  <si>
    <t>32,200*4</t>
  </si>
  <si>
    <t>17,2*3"P3</t>
  </si>
  <si>
    <t>54</t>
  </si>
  <si>
    <t>632481215</t>
  </si>
  <si>
    <t>Separační vrstva z geotextilie</t>
  </si>
  <si>
    <t>-182687395</t>
  </si>
  <si>
    <t>10,275+13,388"okap. chodník+kačírek</t>
  </si>
  <si>
    <t>55</t>
  </si>
  <si>
    <t>635111115</t>
  </si>
  <si>
    <t>Násyp pod podlahy ze štěrkopísku s udusáním</t>
  </si>
  <si>
    <t>-857929802</t>
  </si>
  <si>
    <t>10,275*0,1"okapový chodník</t>
  </si>
  <si>
    <t>56</t>
  </si>
  <si>
    <t>635111241</t>
  </si>
  <si>
    <t>Násyp pod podlahy z hrubého kameniva 8-16 se zhutněním</t>
  </si>
  <si>
    <t>1700180652</t>
  </si>
  <si>
    <t>3*3*1"zásyp jímky</t>
  </si>
  <si>
    <t>57</t>
  </si>
  <si>
    <t>637211134</t>
  </si>
  <si>
    <t>Okapový chodník z betonových dlaždic tl 50 mm do kameniva</t>
  </si>
  <si>
    <t>1356825360</t>
  </si>
  <si>
    <t>0,5*(8,25+5,6+5,3+1,4)</t>
  </si>
  <si>
    <t>0,7*(0,15+12,3+0,7+5,975)</t>
  </si>
  <si>
    <t>58</t>
  </si>
  <si>
    <t>637311122</t>
  </si>
  <si>
    <t>Okapový chodník z betonových chodníkových obrubníků stojatých lože beton</t>
  </si>
  <si>
    <t>-239779923</t>
  </si>
  <si>
    <t>0,7+0,15+12,3+0,7*+2,975</t>
  </si>
  <si>
    <t>0,5+8+11,5+0,5+0,4"beton. dlažba</t>
  </si>
  <si>
    <t>59</t>
  </si>
  <si>
    <t>642942111</t>
  </si>
  <si>
    <t>Osazování zárubní nebo rámů dveřních kovových do 2,5 m2 na MC</t>
  </si>
  <si>
    <t>-852948295</t>
  </si>
  <si>
    <t>60</t>
  </si>
  <si>
    <t>55331480</t>
  </si>
  <si>
    <t>zárubeň jednokřídlá ocelová pro zdění tl stěny 75-100mm rozměru 600/1970, 2100mm</t>
  </si>
  <si>
    <t>-18366290</t>
  </si>
  <si>
    <t>61</t>
  </si>
  <si>
    <t>55331486</t>
  </si>
  <si>
    <t>zárubeň jednokřídlá ocelová pro zdění tl stěny 110-150mm rozměru 700/1970, 2100mm</t>
  </si>
  <si>
    <t>-1113565548</t>
  </si>
  <si>
    <t>62</t>
  </si>
  <si>
    <t>642945111</t>
  </si>
  <si>
    <t>Osazování protipožárních nebo protiplynových zárubní dveří jednokřídlových do 2,5 m2</t>
  </si>
  <si>
    <t>1252119549</t>
  </si>
  <si>
    <t>63</t>
  </si>
  <si>
    <t>55331561</t>
  </si>
  <si>
    <t>zárubeň jednokřídlá ocelová pro zdění s protipožární úpravou tl stěny 110-150mm rozměru 700/1970, 2100mm</t>
  </si>
  <si>
    <t>-1268561299</t>
  </si>
  <si>
    <t>64</t>
  </si>
  <si>
    <t>55331562</t>
  </si>
  <si>
    <t>zárubeň jednokřídlá ocelová pro zdění s protipožární úpravou tl stěny 110-150mm rozměru 800/1970, 2100mm</t>
  </si>
  <si>
    <t>1569217257</t>
  </si>
  <si>
    <t>Trubní vedení</t>
  </si>
  <si>
    <t>65</t>
  </si>
  <si>
    <t>890231811</t>
  </si>
  <si>
    <t>Bourání šachet z prostého betonu ručně obestavěného prostoru přes 1,5 do 3 m3</t>
  </si>
  <si>
    <t>-1850823781</t>
  </si>
  <si>
    <t>1,8*0,9*0,97</t>
  </si>
  <si>
    <t>66</t>
  </si>
  <si>
    <t>899102211</t>
  </si>
  <si>
    <t>Demontáž poklopů litinových nebo ocelových včetně rámů hmotnosti přes 50 do 100 kg</t>
  </si>
  <si>
    <t>1550148496</t>
  </si>
  <si>
    <t>Ostatní konstrukce a práce, bourání</t>
  </si>
  <si>
    <t>67</t>
  </si>
  <si>
    <t>953845212</t>
  </si>
  <si>
    <t xml:space="preserve">2x potrubí odtah plynového kotle, vnější plášť hliník DN 125, vnitřní nerez DN 80, nad střechu, protidešťová stříška, dl. 17,0 m        </t>
  </si>
  <si>
    <t>soubor</t>
  </si>
  <si>
    <t>-1701360008</t>
  </si>
  <si>
    <t>68</t>
  </si>
  <si>
    <t>953941210</t>
  </si>
  <si>
    <t>Osazování kovových poklopů s rámy pl do 1 m2</t>
  </si>
  <si>
    <t>-1258209495</t>
  </si>
  <si>
    <t>69</t>
  </si>
  <si>
    <t>28661r</t>
  </si>
  <si>
    <t>VS stávající vodoměrná šachta - nový ocelový poklop vč. rámu 400x600 mm, demontáž stávajícího, odvoz, skládka</t>
  </si>
  <si>
    <t>-32156758</t>
  </si>
  <si>
    <t>70</t>
  </si>
  <si>
    <t>28661r2</t>
  </si>
  <si>
    <t>KSN ocelový poklop 600/1500 mm vč. rámu</t>
  </si>
  <si>
    <t>916555995</t>
  </si>
  <si>
    <t>71</t>
  </si>
  <si>
    <t>962052211</t>
  </si>
  <si>
    <t>Bourání zdiva nadzákladového ze ŽB přes 1 m3</t>
  </si>
  <si>
    <t>1944563913</t>
  </si>
  <si>
    <t>0,2*1,2*2*(3+3,4)"stěny jímky</t>
  </si>
  <si>
    <t>72</t>
  </si>
  <si>
    <t>965043441</t>
  </si>
  <si>
    <t>Bourání podkladů pod dlažby betonových s potěrem nebo teracem tl do 150 mm pl přes 4 m2</t>
  </si>
  <si>
    <t>1474687322</t>
  </si>
  <si>
    <t>(15,8+9,3+17,3+5,6+1,15*1,6+1*0,65)*0,2</t>
  </si>
  <si>
    <t>73</t>
  </si>
  <si>
    <t>965081213</t>
  </si>
  <si>
    <t>Bourání podlah z dlaždic keramických nebo xylolitových tl do 10 mm plochy přes 1 m2</t>
  </si>
  <si>
    <t>608506442</t>
  </si>
  <si>
    <t>8+9,3+1,2+2,9+21,5+5,6-0,6*1,5+21,9</t>
  </si>
  <si>
    <t>74</t>
  </si>
  <si>
    <t>965082923</t>
  </si>
  <si>
    <t>Odstranění násypů pod podlahami tl do 100 mm pl přes 2 m2</t>
  </si>
  <si>
    <t>1178668872</t>
  </si>
  <si>
    <t>50,49*0,1</t>
  </si>
  <si>
    <t>75</t>
  </si>
  <si>
    <t>968062374</t>
  </si>
  <si>
    <t>Vybourání dřevěných rámů oken zdvojených včetně křídel pl do 1 m2</t>
  </si>
  <si>
    <t>1283140195</t>
  </si>
  <si>
    <t>0,4*0,3</t>
  </si>
  <si>
    <t>76</t>
  </si>
  <si>
    <t>971033541</t>
  </si>
  <si>
    <t>Vybourání otvorů ve zdivu cihelném pl do 1 m2 na MVC nebo MV tl do 300 mm</t>
  </si>
  <si>
    <t>1046719921</t>
  </si>
  <si>
    <t>0,3*0,65*0,65"nika pro hydrant</t>
  </si>
  <si>
    <t>77</t>
  </si>
  <si>
    <t>974031664</t>
  </si>
  <si>
    <t>Vysekání rýh ve zdivu cihelném pro vtahování nosníků hl do 150 mm v do 150 mm</t>
  </si>
  <si>
    <t>-801848596</t>
  </si>
  <si>
    <t>1*2"nika pro hydrant</t>
  </si>
  <si>
    <t>78</t>
  </si>
  <si>
    <t>977151121</t>
  </si>
  <si>
    <t>Jádrové vrty diamantovými korunkami do stavebních materiálů D přes 110 do 120 mm</t>
  </si>
  <si>
    <t>1415985910</t>
  </si>
  <si>
    <t>0,2*6+0,7*2</t>
  </si>
  <si>
    <t>79</t>
  </si>
  <si>
    <t>977151123</t>
  </si>
  <si>
    <t>Jádrové vrty diamantovými korunkami do stavebních materiálů D přes 130 do 150 mm</t>
  </si>
  <si>
    <t>-1989054716</t>
  </si>
  <si>
    <t>0,25+0,45+0,7+0,15*2</t>
  </si>
  <si>
    <t>80</t>
  </si>
  <si>
    <t>977151124</t>
  </si>
  <si>
    <t>Jádrové vrty diamantovými korunkami do stavebních materiálů D přes 150 do 180 mm</t>
  </si>
  <si>
    <t>-1406819074</t>
  </si>
  <si>
    <t>0,45*2+0,15</t>
  </si>
  <si>
    <t>81</t>
  </si>
  <si>
    <t>978011191</t>
  </si>
  <si>
    <t>Otlučení (osekání) vnitřní vápenné nebo vápenocementové omítky stropů v rozsahu přes 50 do 100 %</t>
  </si>
  <si>
    <t>-1029273930</t>
  </si>
  <si>
    <t>9,3+1,2+2,9+17,3+21,5+5,6+21,9+1,7+15,8</t>
  </si>
  <si>
    <t>82</t>
  </si>
  <si>
    <t>978013191</t>
  </si>
  <si>
    <t>Otlučení (osekání) vnitřní vápenné nebo vápenocementové omítky stěn v rozsahu přes 50 do 100 %</t>
  </si>
  <si>
    <t>169979236</t>
  </si>
  <si>
    <t>2,6*2*(4,15+5,45*2+4,05+0,3)-(0,95*1,95+1*1,95+0,85*1,3)-2,6*0,15*5</t>
  </si>
  <si>
    <t>83</t>
  </si>
  <si>
    <t>978023411</t>
  </si>
  <si>
    <t>Vyškrabání spár zdiva cihelného mimo komínového</t>
  </si>
  <si>
    <t>-1376031132</t>
  </si>
  <si>
    <t>2,6*2*(4,45+4,85+4,35+4,85)-0,95*2,1*2</t>
  </si>
  <si>
    <t>84</t>
  </si>
  <si>
    <t>985131311</t>
  </si>
  <si>
    <t>Ruční dočištění ploch stěn, rubu kleneb a podlah ocelových kartáči</t>
  </si>
  <si>
    <t>-49163215</t>
  </si>
  <si>
    <t>264,41"interiér</t>
  </si>
  <si>
    <t>1,95*(12,3+5,975)"NHA</t>
  </si>
  <si>
    <t>997</t>
  </si>
  <si>
    <t>Přesun sutě</t>
  </si>
  <si>
    <t>85</t>
  </si>
  <si>
    <t>997013213</t>
  </si>
  <si>
    <t>Vnitrostaveništní doprava suti a vybouraných hmot pro budovy v přes 9 do 12 m ručně</t>
  </si>
  <si>
    <t>-1034541998</t>
  </si>
  <si>
    <t>86</t>
  </si>
  <si>
    <t>997013509</t>
  </si>
  <si>
    <t>Příplatek k odvozu suti a vybouraných hmot na skládku ZKD 1 km přes 1 km</t>
  </si>
  <si>
    <t>1541763531</t>
  </si>
  <si>
    <t>69,296*19</t>
  </si>
  <si>
    <t>87</t>
  </si>
  <si>
    <t>997013601</t>
  </si>
  <si>
    <t>Poplatek za uložení na skládce (skládkovné) stavebního odpadu betonového kód odpadu 17 01 01</t>
  </si>
  <si>
    <t>-1942476039</t>
  </si>
  <si>
    <t>2,366+0,864+22,216</t>
  </si>
  <si>
    <t>88</t>
  </si>
  <si>
    <t>997013602</t>
  </si>
  <si>
    <t>Poplatek za uložení na skládce (skládkovné) stavebního odpadu železobetonového kód odpadu 17 01 01</t>
  </si>
  <si>
    <t>1971738413</t>
  </si>
  <si>
    <t>14,4+7,373</t>
  </si>
  <si>
    <t>89</t>
  </si>
  <si>
    <t>997013631</t>
  </si>
  <si>
    <t>Poplatek za uložení na skládce (skládkovné) stavebního odpadu směsného kód odpadu 17 09 04</t>
  </si>
  <si>
    <t>1010261894</t>
  </si>
  <si>
    <t>69,296-25,446-21,773</t>
  </si>
  <si>
    <t>998</t>
  </si>
  <si>
    <t>Přesun hmot</t>
  </si>
  <si>
    <t>90</t>
  </si>
  <si>
    <t>998011002</t>
  </si>
  <si>
    <t>Přesun hmot pro budovy zděné v přes 6 do 12 m</t>
  </si>
  <si>
    <t>-803474702</t>
  </si>
  <si>
    <t>PSV</t>
  </si>
  <si>
    <t>Práce a dodávky PSV</t>
  </si>
  <si>
    <t>711</t>
  </si>
  <si>
    <t>Izolace proti vodě, vlhkosti a plynům</t>
  </si>
  <si>
    <t>91</t>
  </si>
  <si>
    <t>711111001</t>
  </si>
  <si>
    <t>Provedení izolace proti zemní vlhkosti vodorovné za studena nátěrem penetračním</t>
  </si>
  <si>
    <t>511551913</t>
  </si>
  <si>
    <t>0,6*1,5"KSN</t>
  </si>
  <si>
    <t>92</t>
  </si>
  <si>
    <t>11163150</t>
  </si>
  <si>
    <t>lak penetrační asfaltový</t>
  </si>
  <si>
    <t>767281047</t>
  </si>
  <si>
    <t>3,333*0,0003 'Přepočtené koeficientem množství</t>
  </si>
  <si>
    <t>93</t>
  </si>
  <si>
    <t>711112001</t>
  </si>
  <si>
    <t>Provedení izolace proti zemní vlhkosti svislé za studena nátěrem penetračním</t>
  </si>
  <si>
    <t>2090958880</t>
  </si>
  <si>
    <t>2*0,77*(0,6+1,5)"KSN</t>
  </si>
  <si>
    <t>94</t>
  </si>
  <si>
    <t>-1967336372</t>
  </si>
  <si>
    <t>3,234*0,00034 'Přepočtené koeficientem množství</t>
  </si>
  <si>
    <t>95</t>
  </si>
  <si>
    <t>711112131</t>
  </si>
  <si>
    <t>Provedení izolace proti zemní vlhkosti svislé za studena nástřikem tloušťky 2 mm</t>
  </si>
  <si>
    <t>-1611936324</t>
  </si>
  <si>
    <t>2,1*(0,9*3+1,4+1*2)"sprchové kouty</t>
  </si>
  <si>
    <t>96</t>
  </si>
  <si>
    <t>SMB.205004009</t>
  </si>
  <si>
    <t>SANIFLEX, okr, 5kg</t>
  </si>
  <si>
    <t>kg</t>
  </si>
  <si>
    <t>1274591935</t>
  </si>
  <si>
    <t>12,81*1,2 'Přepočtené koeficientem množství</t>
  </si>
  <si>
    <t>97</t>
  </si>
  <si>
    <t>7111131r1</t>
  </si>
  <si>
    <t>NHA Izolace proti vlhkosti svislá AQUAFIN-RB 400</t>
  </si>
  <si>
    <t>-1378809395</t>
  </si>
  <si>
    <t>98</t>
  </si>
  <si>
    <t>71111r3</t>
  </si>
  <si>
    <t>NHA COMBIDIC-2K CLASSIC</t>
  </si>
  <si>
    <t>-816575430</t>
  </si>
  <si>
    <t>99</t>
  </si>
  <si>
    <t>711161215</t>
  </si>
  <si>
    <t>Izolace proti zemní vlhkosti nopovou fólií svislá, nopek v 20,0 mm, tl do 1,0 mm</t>
  </si>
  <si>
    <t>-309762088</t>
  </si>
  <si>
    <t>1,95*(12,3+5,975)-0,65*0,5*4</t>
  </si>
  <si>
    <t>100</t>
  </si>
  <si>
    <t>711161383</t>
  </si>
  <si>
    <t>Izolace proti zemní vlhkosti nopovou fólií ukončení horní lištou</t>
  </si>
  <si>
    <t>-1670084378</t>
  </si>
  <si>
    <t>12,3+5,975</t>
  </si>
  <si>
    <t>101</t>
  </si>
  <si>
    <t>711161386</t>
  </si>
  <si>
    <t>Izolace proti zemní vlhkosti nopovou fólií připevnění rohové tvarovky</t>
  </si>
  <si>
    <t>558902394</t>
  </si>
  <si>
    <t>1,95</t>
  </si>
  <si>
    <t>102</t>
  </si>
  <si>
    <t>711461201</t>
  </si>
  <si>
    <t>Provedení izolace proti tlakové vodě vodorovné fólií zesílením spojů páskem</t>
  </si>
  <si>
    <t>829904834</t>
  </si>
  <si>
    <t>32,2+17,2"P2, P3</t>
  </si>
  <si>
    <t>103</t>
  </si>
  <si>
    <t>283220r</t>
  </si>
  <si>
    <t xml:space="preserve">fólie hydroizolační pro spodní stavbu mPVC tl 1,5mm protiradon </t>
  </si>
  <si>
    <t>783747741</t>
  </si>
  <si>
    <t>104</t>
  </si>
  <si>
    <t>71149311R.SMB</t>
  </si>
  <si>
    <t>Izolace proti podpovrchové a tlakové vodě vodorovná těsnicí stěrkou SCHOMBURG AQUAFIN-2K/M-PLUS</t>
  </si>
  <si>
    <t>-351352315</t>
  </si>
  <si>
    <t>105</t>
  </si>
  <si>
    <t>7118111r1</t>
  </si>
  <si>
    <t>AQF infuzní clona navrtávky 10-12 cm od sebe, pr. 14 mm, ukončit 5-8 cm před koncem šíře zdi, otvory vyplnit přes injektážní hmoždinky AQUAFINNem-F, pruh 20-30 cm v oblasti vrtů opatřit maltou ASOCRET-M30 a izolace AQUAFIN-SULTATFEST</t>
  </si>
  <si>
    <t>-550555691</t>
  </si>
  <si>
    <t>4,15+2,15+4,05+0,45+5,3+4,85+4,35+0,5+0,3+4,35+3,75*2+1,6+4,45+4,85+4,45+0,65+4,3+5,35</t>
  </si>
  <si>
    <t>106</t>
  </si>
  <si>
    <t>711811r2</t>
  </si>
  <si>
    <t xml:space="preserve">NHU - nátěr AQUAFIN-F, AQUAFIN-SULFATFEST, celoplošně vyplnění spár ASOCRET-M30, 2X AQUAFIN-SULFATFES </t>
  </si>
  <si>
    <t>358951653</t>
  </si>
  <si>
    <t>2,6*2*(4,15+5,25+0,2+0,3+0,45+4,05+5,3+1,25+1,1+0,4+0,5+1,95+3,35+4,45+4,85*2+4,35+1,6+4,75+1,6)</t>
  </si>
  <si>
    <t>2,6*(2,15+0,65+2,15+0,5+1,1)</t>
  </si>
  <si>
    <t>-(0,95*1,95*2+0,6*1,97*2+1*1,95*2+1*1,95*2+0,8*1,97*6+0,65*0,5*4+0,65*0,3*2+0,4*0,3)</t>
  </si>
  <si>
    <t>0,4*(0,65*6+0,3*2*2+0,5*2*4)"ostění, podhledy</t>
  </si>
  <si>
    <t>107</t>
  </si>
  <si>
    <t>998711102</t>
  </si>
  <si>
    <t>Přesun hmot tonážní pro izolace proti vodě, vlhkosti a plynům v objektech v přes 6 do 12 m</t>
  </si>
  <si>
    <t>-2027130513</t>
  </si>
  <si>
    <t>108</t>
  </si>
  <si>
    <t>998711181</t>
  </si>
  <si>
    <t>Příplatek k přesunu hmot tonážní 711 prováděný bez použití mechanizace</t>
  </si>
  <si>
    <t>909010829</t>
  </si>
  <si>
    <t>713</t>
  </si>
  <si>
    <t>Izolace tepelné</t>
  </si>
  <si>
    <t>109</t>
  </si>
  <si>
    <t>713121111</t>
  </si>
  <si>
    <t>Montáž izolace tepelné podlah volně kladenými rohožemi, pásy, dílci, deskami 1 vrstva</t>
  </si>
  <si>
    <t>-435372449</t>
  </si>
  <si>
    <t>110</t>
  </si>
  <si>
    <t>28375927</t>
  </si>
  <si>
    <t>deska EPS 200 pro konstrukce s velmi vysokým zatížením λ=0,034 tl 120mm</t>
  </si>
  <si>
    <t>2042963118</t>
  </si>
  <si>
    <t>49,4*1,05 'Přepočtené koeficientem množství</t>
  </si>
  <si>
    <t>111</t>
  </si>
  <si>
    <t>713131141</t>
  </si>
  <si>
    <t>Montáž izolace tepelné stěn a základů lepením celoplošně rohoží, pásů, dílců, desek</t>
  </si>
  <si>
    <t>936257611</t>
  </si>
  <si>
    <t>35,636"soklové zdivo</t>
  </si>
  <si>
    <t>112</t>
  </si>
  <si>
    <t>28376422</t>
  </si>
  <si>
    <t>deska XPS hrana polodrážková a hladký povrch 300kPA tl 100mm</t>
  </si>
  <si>
    <t>-1381962253</t>
  </si>
  <si>
    <t>35,636*1,02 'Přepočtené koeficientem množství</t>
  </si>
  <si>
    <t>113</t>
  </si>
  <si>
    <t>713191132</t>
  </si>
  <si>
    <t>Montáž izolace tepelné podlah, stropů vrchem nebo střech překrytí separační fólií z PE</t>
  </si>
  <si>
    <t>-2118151294</t>
  </si>
  <si>
    <t>114</t>
  </si>
  <si>
    <t>RMAT0001</t>
  </si>
  <si>
    <t>separační PE fólie (tl. 0,1 mm)</t>
  </si>
  <si>
    <t>-722431903</t>
  </si>
  <si>
    <t>49,4*1,1655 'Přepočtené koeficientem množství</t>
  </si>
  <si>
    <t>115</t>
  </si>
  <si>
    <t>998713102</t>
  </si>
  <si>
    <t>Přesun hmot tonážní pro izolace tepelné v objektech v přes 6 do 12 m</t>
  </si>
  <si>
    <t>-678525154</t>
  </si>
  <si>
    <t>116</t>
  </si>
  <si>
    <t>998713181</t>
  </si>
  <si>
    <t>Příplatek k přesunu hmot tonážní 713 prováděný bez použití mechanizace</t>
  </si>
  <si>
    <t>-370166464</t>
  </si>
  <si>
    <t>721</t>
  </si>
  <si>
    <t>Zdravotechnika - vnitřní kanalizace</t>
  </si>
  <si>
    <t>117</t>
  </si>
  <si>
    <t>72110r0902</t>
  </si>
  <si>
    <t>Kanalizace vč. stavebních přípomocí viz v.v. v příloze</t>
  </si>
  <si>
    <t>359756255</t>
  </si>
  <si>
    <t>722</t>
  </si>
  <si>
    <t>Zdravotechnika - vnitřní vodovod</t>
  </si>
  <si>
    <t>118</t>
  </si>
  <si>
    <t>72211r</t>
  </si>
  <si>
    <t>Vodovod vč. stavebních přípomocí v.v. viz příloha</t>
  </si>
  <si>
    <t>-150860519</t>
  </si>
  <si>
    <t>119</t>
  </si>
  <si>
    <t>72225r</t>
  </si>
  <si>
    <t>Hydrantový systém s tvarově stálou hadicí m.č. 02</t>
  </si>
  <si>
    <t>580333203</t>
  </si>
  <si>
    <t>723</t>
  </si>
  <si>
    <t>Zdravotechnika - vnitřní plynovod</t>
  </si>
  <si>
    <t>120</t>
  </si>
  <si>
    <t>72316r1</t>
  </si>
  <si>
    <t>Vnitřní plynovod vč. stavebních přípomocí - v.v. viz příloha</t>
  </si>
  <si>
    <t>1191907951</t>
  </si>
  <si>
    <t>725</t>
  </si>
  <si>
    <t>Zdravotechnika - zařizovací předměty</t>
  </si>
  <si>
    <t>121</t>
  </si>
  <si>
    <t>72511r</t>
  </si>
  <si>
    <t>Zařizovací předměty vč. stavebních přípomocí viz v.v. v příloze</t>
  </si>
  <si>
    <t>-429179686</t>
  </si>
  <si>
    <t>731</t>
  </si>
  <si>
    <t>Vytápění</t>
  </si>
  <si>
    <t>122</t>
  </si>
  <si>
    <t>73111r</t>
  </si>
  <si>
    <t>Vytápění vč. stavebních přípomocí viz v.v. v příloze</t>
  </si>
  <si>
    <t>5276377</t>
  </si>
  <si>
    <t>741</t>
  </si>
  <si>
    <t xml:space="preserve">Elektroinstalace </t>
  </si>
  <si>
    <t>123</t>
  </si>
  <si>
    <t>741374r</t>
  </si>
  <si>
    <t>Elektroinstalace - v.v. viz příloha</t>
  </si>
  <si>
    <t>-846614928</t>
  </si>
  <si>
    <t>124</t>
  </si>
  <si>
    <t>741410r</t>
  </si>
  <si>
    <t>Bleskosvod - svody, úprava u terénu v rámci výkopu</t>
  </si>
  <si>
    <t>641438987</t>
  </si>
  <si>
    <t>751</t>
  </si>
  <si>
    <t>Vzduchotechnika</t>
  </si>
  <si>
    <t>125</t>
  </si>
  <si>
    <t>75111r1</t>
  </si>
  <si>
    <t>Vzduchotechnika - v.v. viz příloha</t>
  </si>
  <si>
    <t>-1360593812</t>
  </si>
  <si>
    <t>126</t>
  </si>
  <si>
    <t>75111r2</t>
  </si>
  <si>
    <t xml:space="preserve">3x PVC potrubí pro VZT DN 125 nad střechu, protidešťová stříška, dl. 17,0 m   </t>
  </si>
  <si>
    <t>261351904</t>
  </si>
  <si>
    <t>127</t>
  </si>
  <si>
    <t>75111r3</t>
  </si>
  <si>
    <t xml:space="preserve">Vybourání hliníkové vložky z komínového tělesa dl. 17 m    </t>
  </si>
  <si>
    <t>-1050518697</t>
  </si>
  <si>
    <t>128</t>
  </si>
  <si>
    <t>998751101</t>
  </si>
  <si>
    <t>Přesun hmot tonážní pro vzduchotechniku v objektech výšky do 12 m</t>
  </si>
  <si>
    <t>122774008</t>
  </si>
  <si>
    <t>129</t>
  </si>
  <si>
    <t>998751181</t>
  </si>
  <si>
    <t>Příplatek k přesunu hmot tonážní 751 prováděný bez použití mechanizace pro jakoukoliv výšku objektu</t>
  </si>
  <si>
    <t>1976860660</t>
  </si>
  <si>
    <t>761</t>
  </si>
  <si>
    <t>Konstrukce prosvětlovací</t>
  </si>
  <si>
    <t>130</t>
  </si>
  <si>
    <t>761661001</t>
  </si>
  <si>
    <t>Osazení sklepních světlíků (anglických dvorků) hl do 0,60 m š do 1,0 m</t>
  </si>
  <si>
    <t>-231088047</t>
  </si>
  <si>
    <t>131</t>
  </si>
  <si>
    <t>56245250</t>
  </si>
  <si>
    <t>světlík sklepní ACO Allround pochozí plast vyztužený skleněnými vlákny včetně odvodňovacího prvku rošt děrovaný plech 800x600x400mm</t>
  </si>
  <si>
    <t>-317037591</t>
  </si>
  <si>
    <t>132</t>
  </si>
  <si>
    <t>998761102</t>
  </si>
  <si>
    <t>Přesun hmot tonážní pro konstrukce prosvětlovací v objektech v přes 6 do 12 m</t>
  </si>
  <si>
    <t>1090394962</t>
  </si>
  <si>
    <t>133</t>
  </si>
  <si>
    <t>998761181</t>
  </si>
  <si>
    <t>Příplatek k přesunu hmot tonážní 761 prováděný bez použití mechanizace</t>
  </si>
  <si>
    <t>-1619997805</t>
  </si>
  <si>
    <t>763</t>
  </si>
  <si>
    <t>Konstrukce suché výstavby</t>
  </si>
  <si>
    <t>134</t>
  </si>
  <si>
    <t>763131451</t>
  </si>
  <si>
    <t>SDK podhled deska 1xH2 12,5 bez izolace dvouvrstvá spodní kce profil CD+UD</t>
  </si>
  <si>
    <t>-48799810</t>
  </si>
  <si>
    <t>2,3"m.č. 0,.07</t>
  </si>
  <si>
    <t>135</t>
  </si>
  <si>
    <t>763131714</t>
  </si>
  <si>
    <t>SDK podhled základní penetrační nátěr</t>
  </si>
  <si>
    <t>1644507482</t>
  </si>
  <si>
    <t>136</t>
  </si>
  <si>
    <t>998763101</t>
  </si>
  <si>
    <t>Přesun hmot tonážní pro dřevostavby v objektech v přes 6 do 12 m</t>
  </si>
  <si>
    <t>24821805</t>
  </si>
  <si>
    <t>137</t>
  </si>
  <si>
    <t>998763181</t>
  </si>
  <si>
    <t>Příplatek k přesunu hmot tonážní pro 763 dřevostavby prováděný bez použití mechanizace</t>
  </si>
  <si>
    <t>-240922715</t>
  </si>
  <si>
    <t>766</t>
  </si>
  <si>
    <t>Konstrukce truhlářské</t>
  </si>
  <si>
    <t>138</t>
  </si>
  <si>
    <t>766660001</t>
  </si>
  <si>
    <t>Montáž dveřních křídel otvíravých jednokřídlových š do 0,8 m do ocelové zárubně</t>
  </si>
  <si>
    <t>-2137092301</t>
  </si>
  <si>
    <t>139</t>
  </si>
  <si>
    <t>61162r1</t>
  </si>
  <si>
    <t>D05 dveře dřevěné interiérové 600/1970 mm, jednokřídlové, plné, barva šedá, povrchová úprava dveří CPL lamino Standart, bez prahu, se samozavíračem C3</t>
  </si>
  <si>
    <t>-1238281579</t>
  </si>
  <si>
    <t>140</t>
  </si>
  <si>
    <t>61162r2</t>
  </si>
  <si>
    <t>D02 dveře dřevěné interiérové 700/1970 mm, jednokřídlové, plné, barva šedá, povrchová úprava dveří CPL lamino Standart, bez prahu, se samozavíračem C3, PO EI30 DP3-C3-S200, kouřotěsné</t>
  </si>
  <si>
    <t>692446123</t>
  </si>
  <si>
    <t>141</t>
  </si>
  <si>
    <t>61162r3</t>
  </si>
  <si>
    <t>D03 dveře dřevěné interiérové 700/1970 mm, jednokřídlové, plné, barva šedá, povrchová úprava dveří CPL lamino Standart, bez prahu, se samozavíračem C3</t>
  </si>
  <si>
    <t>-1921920558</t>
  </si>
  <si>
    <t>142</t>
  </si>
  <si>
    <t>61162r4</t>
  </si>
  <si>
    <t>D04 dveře dřevěné interiérové 700/1970 mm, jednokřídlové, plné, barva šedá, povrchová úprava dveří CPL lamino Standart, bez prahu</t>
  </si>
  <si>
    <t>-1273980526</t>
  </si>
  <si>
    <t>143</t>
  </si>
  <si>
    <t>61162r5</t>
  </si>
  <si>
    <t>D01 dveře dřevěné interiérové 800/1970 mm, jednokřídlové, plné, barva šedá, povrchová úprava dveří CPL lamino Standart, bez prahu, PO EI30 DP3-C3-S200, kouřotěsné, samozavírač C3</t>
  </si>
  <si>
    <t>2014768330</t>
  </si>
  <si>
    <t>144</t>
  </si>
  <si>
    <t>766699753</t>
  </si>
  <si>
    <t>Montáž překrytí podlahových spár lištou profilovanou</t>
  </si>
  <si>
    <t>512898707</t>
  </si>
  <si>
    <t>0,8*5+0,7*2</t>
  </si>
  <si>
    <t>145</t>
  </si>
  <si>
    <t>76669r1</t>
  </si>
  <si>
    <t>D+M bukové prahy s těsněním, podlepený a po obvodu utěsněný akrylovým tmelem, š. 60 mm, dl. 800 mm 5 ks, dl. 700 mm 2 ks</t>
  </si>
  <si>
    <t>1869889815</t>
  </si>
  <si>
    <t>146</t>
  </si>
  <si>
    <t>998766102</t>
  </si>
  <si>
    <t>Přesun hmot tonážní pro kce truhlářské v objektech v přes 6 do 12 m</t>
  </si>
  <si>
    <t>-966604462</t>
  </si>
  <si>
    <t>147</t>
  </si>
  <si>
    <t>998766181</t>
  </si>
  <si>
    <t>Příplatek k přesunu hmot tonážní 766 prováděný bez použití mechanizace</t>
  </si>
  <si>
    <t>-717281092</t>
  </si>
  <si>
    <t>767</t>
  </si>
  <si>
    <t>Konstrukce zámečnické</t>
  </si>
  <si>
    <t>148</t>
  </si>
  <si>
    <t>767995111</t>
  </si>
  <si>
    <t>Montáž atypických zámečnických konstrukcí hm do 5 kg</t>
  </si>
  <si>
    <t>-1175387511</t>
  </si>
  <si>
    <t>3,85*2*(1,7+0,6)+10"KSN rám + kotevní trny</t>
  </si>
  <si>
    <t>149</t>
  </si>
  <si>
    <t>13011063</t>
  </si>
  <si>
    <t>úhelník ocelový rovnostranný jakost S235JR (11 375) 50x50x3mm</t>
  </si>
  <si>
    <t>896802994</t>
  </si>
  <si>
    <t>27,71*1,08/1000</t>
  </si>
  <si>
    <t>150</t>
  </si>
  <si>
    <t>998767102</t>
  </si>
  <si>
    <t>Přesun hmot tonážní pro zámečnické konstrukce v objektech v přes 6 do 12 m</t>
  </si>
  <si>
    <t>1246486222</t>
  </si>
  <si>
    <t>151</t>
  </si>
  <si>
    <t>998767181</t>
  </si>
  <si>
    <t>Příplatek k přesunu hmot tonážní 767 prováděný bez použití mechanizace</t>
  </si>
  <si>
    <t>-679512035</t>
  </si>
  <si>
    <t>771</t>
  </si>
  <si>
    <t>Podlahy z dlaždic</t>
  </si>
  <si>
    <t>152</t>
  </si>
  <si>
    <t>771111011</t>
  </si>
  <si>
    <t>Vysátí podkladu před pokládkou dlažby</t>
  </si>
  <si>
    <t>-1920007018</t>
  </si>
  <si>
    <t>8"schodiště</t>
  </si>
  <si>
    <t>153</t>
  </si>
  <si>
    <t>771121011</t>
  </si>
  <si>
    <t>Nátěr penetrační na podlahu</t>
  </si>
  <si>
    <t>-1184447234</t>
  </si>
  <si>
    <t>92,8+8</t>
  </si>
  <si>
    <t>154</t>
  </si>
  <si>
    <t>771151014</t>
  </si>
  <si>
    <t>Samonivelační stěrka podlah pevnosti 20 MPa tl přes 8 do 10 mm</t>
  </si>
  <si>
    <t>1523456701</t>
  </si>
  <si>
    <t>43,4"P4</t>
  </si>
  <si>
    <t>155</t>
  </si>
  <si>
    <t>771274112</t>
  </si>
  <si>
    <t>Montáž obkladů stupnic z dlaždic keramických flexibilní lepidlo š přes 200 do 250 mm</t>
  </si>
  <si>
    <t>-707494112</t>
  </si>
  <si>
    <t>1,05*15</t>
  </si>
  <si>
    <t>156</t>
  </si>
  <si>
    <t>59761003</t>
  </si>
  <si>
    <t>dlažba keramická hutná hladká do interiéru přes 9 do 12ks/m2</t>
  </si>
  <si>
    <t>-739526090</t>
  </si>
  <si>
    <t>8-2,5*0,6</t>
  </si>
  <si>
    <t>157</t>
  </si>
  <si>
    <t>771474111</t>
  </si>
  <si>
    <t>Montáž soklů z dlaždic keramických rovných flexibilní lepidlo v do 65 mm</t>
  </si>
  <si>
    <t>-332167489</t>
  </si>
  <si>
    <t>2*(0,4+4,35+4,85+1,6+3,5+4,85+4,45+0,4)-0,8*3</t>
  </si>
  <si>
    <t>2*(5,925+2,7+3,25+0,1+0,65+1,6+1,15)+0,65+0,5+0,3-(0,7*4+0,8*5+0,6+1,05+0,95*2+1*4)</t>
  </si>
  <si>
    <t>158</t>
  </si>
  <si>
    <t>59761004</t>
  </si>
  <si>
    <t>dlažba velkoformátová keramická slinutá reliéfní do interiéru i exteriéru přes 4 do 6 ks/m2</t>
  </si>
  <si>
    <t>-1722809306</t>
  </si>
  <si>
    <t>64,25*0,065</t>
  </si>
  <si>
    <t>4,176*1,1 'Přepočtené koeficientem množství</t>
  </si>
  <si>
    <t>159</t>
  </si>
  <si>
    <t>771571112</t>
  </si>
  <si>
    <t>Montáž podlah z keramických dlaždic hladkých do malty do 9 ks/m2</t>
  </si>
  <si>
    <t>-905867372</t>
  </si>
  <si>
    <t>92,8+2,5*0,6"podlahy + podesta</t>
  </si>
  <si>
    <t>160</t>
  </si>
  <si>
    <t>637802133</t>
  </si>
  <si>
    <t>94,3*1,1 "Přepočtené koeficientem množství</t>
  </si>
  <si>
    <t>161</t>
  </si>
  <si>
    <t>771577151</t>
  </si>
  <si>
    <t>Příplatek k montáž podlah keramických za plochu do 5 m2</t>
  </si>
  <si>
    <t>-79241371</t>
  </si>
  <si>
    <t>1,2+4,3+1,5*2+2,3+2,8+2,8+4+2,5*0,6</t>
  </si>
  <si>
    <t>162</t>
  </si>
  <si>
    <t>771577154</t>
  </si>
  <si>
    <t>Příplatek k montáž podlah keramických za spárování tmelem dvousložkovým</t>
  </si>
  <si>
    <t>-1942379831</t>
  </si>
  <si>
    <t>64,25*0,065+92,8+2,5*0,6</t>
  </si>
  <si>
    <t>163</t>
  </si>
  <si>
    <t>771577155</t>
  </si>
  <si>
    <t>Příplatek k montáž podlah keramických za lepení dvousložkovým lepidlem</t>
  </si>
  <si>
    <t>162757636</t>
  </si>
  <si>
    <t>164</t>
  </si>
  <si>
    <t>998771102</t>
  </si>
  <si>
    <t>Přesun hmot tonážní pro podlahy z dlaždic v objektech v přes 6 do 12 m</t>
  </si>
  <si>
    <t>129116543</t>
  </si>
  <si>
    <t>165</t>
  </si>
  <si>
    <t>998771181</t>
  </si>
  <si>
    <t>Příplatek k přesunu hmot tonážní 771 prováděný bez použití mechanizace</t>
  </si>
  <si>
    <t>1866542052</t>
  </si>
  <si>
    <t>775</t>
  </si>
  <si>
    <t>Podlahy skládané</t>
  </si>
  <si>
    <t>166</t>
  </si>
  <si>
    <t>775429121</t>
  </si>
  <si>
    <t>Montáž podlahové lišty přechodové připevněné vruty</t>
  </si>
  <si>
    <t>-1772828819</t>
  </si>
  <si>
    <t>167</t>
  </si>
  <si>
    <t>59054130</t>
  </si>
  <si>
    <t>profil přechodový nerezový samolepící 35mm</t>
  </si>
  <si>
    <t>768980721</t>
  </si>
  <si>
    <t>5,4*1,08 'Přepočtené koeficientem množství</t>
  </si>
  <si>
    <t>168</t>
  </si>
  <si>
    <t>998775102</t>
  </si>
  <si>
    <t>Přesun hmot tonážní pro podlahy dřevěné v objektech v přes 6 do 12 m</t>
  </si>
  <si>
    <t>-2093721927</t>
  </si>
  <si>
    <t>169</t>
  </si>
  <si>
    <t>998775181</t>
  </si>
  <si>
    <t>Příplatek k přesunu hmot tonážní 775 prováděný bez použití mechanizace</t>
  </si>
  <si>
    <t>1709071619</t>
  </si>
  <si>
    <t>781</t>
  </si>
  <si>
    <t>Dokončovací práce - obklady</t>
  </si>
  <si>
    <t>170</t>
  </si>
  <si>
    <t>781121011</t>
  </si>
  <si>
    <t>Nátěr penetrační na stěnu</t>
  </si>
  <si>
    <t>-1140837314</t>
  </si>
  <si>
    <t>1,5*2*(1,25+0,9)-1,5*0,6</t>
  </si>
  <si>
    <t>2,1*2*(2,25+1,925+1,675*2+0,9*2+1,9+2,725+1,65+1,5+3,8+2,325+1,675+2,425+0,8)</t>
  </si>
  <si>
    <t>-(0,7*1,97*8+0,8*1,97)</t>
  </si>
  <si>
    <t>171</t>
  </si>
  <si>
    <t>781471113</t>
  </si>
  <si>
    <t>Montáž obkladů vnitřních keramických hladkých do 19 ks/m2 kladených do malty</t>
  </si>
  <si>
    <t>-1526399649</t>
  </si>
  <si>
    <t>172</t>
  </si>
  <si>
    <t>59761071</t>
  </si>
  <si>
    <t>obklad keramický hladký přes 12 do 19ks/m2</t>
  </si>
  <si>
    <t>1568376345</t>
  </si>
  <si>
    <t>111,067*1,1 "Přepočtené koeficientem množství</t>
  </si>
  <si>
    <t>173</t>
  </si>
  <si>
    <t>781471810</t>
  </si>
  <si>
    <t>Demontáž obkladů z obkladaček keramických kladených do malty</t>
  </si>
  <si>
    <t>-1809777136</t>
  </si>
  <si>
    <t>1,5*2*(1,25+0,9)-1,5*0,6+1,8*2*(2+1,5)-0,6*1,8</t>
  </si>
  <si>
    <t>174</t>
  </si>
  <si>
    <t>781477111</t>
  </si>
  <si>
    <t>Příplatek k montáži obkladů vnitřních keramických hladkých za plochu do 10 m2</t>
  </si>
  <si>
    <t>-293182541</t>
  </si>
  <si>
    <t>175</t>
  </si>
  <si>
    <t>781477114</t>
  </si>
  <si>
    <t>Příplatek k montáži obkladů vnitřních keramických hladkých za spárování tmelem dvousložkovým</t>
  </si>
  <si>
    <t>-395613737</t>
  </si>
  <si>
    <t>176</t>
  </si>
  <si>
    <t>781477115</t>
  </si>
  <si>
    <t>Příplatek k montáži obkladů vnitřních keramických hladkých za lepením lepidlem dvousložkovým</t>
  </si>
  <si>
    <t>-1795124070</t>
  </si>
  <si>
    <t>177</t>
  </si>
  <si>
    <t>998781102</t>
  </si>
  <si>
    <t>Přesun hmot tonážní pro obklady keramické v objektech v přes 6 do 12 m</t>
  </si>
  <si>
    <t>1786353818</t>
  </si>
  <si>
    <t>178</t>
  </si>
  <si>
    <t>998781181</t>
  </si>
  <si>
    <t>Příplatek k přesunu hmot tonážní 781 prováděný bez použití mechanizace</t>
  </si>
  <si>
    <t>1077215002</t>
  </si>
  <si>
    <t>784</t>
  </si>
  <si>
    <t>Dokončovací práce - malby a tapety</t>
  </si>
  <si>
    <t>179</t>
  </si>
  <si>
    <t>784181101</t>
  </si>
  <si>
    <t>Základní akrylátová jednonásobná penetrace podkladu v místnostech výšky do 3,80m</t>
  </si>
  <si>
    <t>239673423</t>
  </si>
  <si>
    <t>2,6*2*(2,325+3,8+1,675+0,8+2,425+1,65+1,5+1,675+2,7+2,15+1,7+1,25+0,9+2,25+1,925+1,675*2+0,9*2+1,2+3,25+1,9+1+2,725+2,225+1,2+4,85+4,45+1,6+3,5+1,15)</t>
  </si>
  <si>
    <t>2,6*2*(1,6+4,35+4,85)+0,4*(0,95+1,95*2)+0,5*(1+1,95*2)+0,65*(1+1,95*2)+0,4*(0,95+2,1*2+1,1+2,1*2)</t>
  </si>
  <si>
    <t>-111,067"obklady</t>
  </si>
  <si>
    <t>0,3*0,65*3"hydrant</t>
  </si>
  <si>
    <t>-2,3"SDK podhled</t>
  </si>
  <si>
    <t>180</t>
  </si>
  <si>
    <t>78435103r</t>
  </si>
  <si>
    <t>Malby antibakteriální s odolností proti plísním v místnostech v do 3,80 m</t>
  </si>
  <si>
    <t>-432508304</t>
  </si>
  <si>
    <t>Práce a dodávky M</t>
  </si>
  <si>
    <t>46-M</t>
  </si>
  <si>
    <t>Zemní práce při extr.mont.pracích</t>
  </si>
  <si>
    <t>181</t>
  </si>
  <si>
    <t>460751111</t>
  </si>
  <si>
    <t>Osazení kabelových kanálů do rýhy z prefabrikovaných betonových žlabů vnější šířky do 20 cm</t>
  </si>
  <si>
    <t>-1174582267</t>
  </si>
  <si>
    <t>182</t>
  </si>
  <si>
    <t>5921300r</t>
  </si>
  <si>
    <t xml:space="preserve">KZ1 žlab kabelový betonový </t>
  </si>
  <si>
    <t>256</t>
  </si>
  <si>
    <t>1573793594</t>
  </si>
  <si>
    <t>183</t>
  </si>
  <si>
    <t>460751r2</t>
  </si>
  <si>
    <t xml:space="preserve">Dodávka + osazení krycí desky KD1 </t>
  </si>
  <si>
    <t>-1423718325</t>
  </si>
  <si>
    <t>VRN</t>
  </si>
  <si>
    <t>Vedlejší rozpočtové náklady</t>
  </si>
  <si>
    <t>VRN3</t>
  </si>
  <si>
    <t>Zařízení staveniště</t>
  </si>
  <si>
    <t>184</t>
  </si>
  <si>
    <t>030001000</t>
  </si>
  <si>
    <t>%</t>
  </si>
  <si>
    <t>1024</t>
  </si>
  <si>
    <t>679687012</t>
  </si>
  <si>
    <t>185</t>
  </si>
  <si>
    <t>035002000</t>
  </si>
  <si>
    <t>Pronájmy ploch, objektů - zábor chodníku 15 m2</t>
  </si>
  <si>
    <t>-1077978957</t>
  </si>
  <si>
    <t>VRN4</t>
  </si>
  <si>
    <t>Inženýrská činnost</t>
  </si>
  <si>
    <t>186</t>
  </si>
  <si>
    <t>045002000</t>
  </si>
  <si>
    <t>Kompletační a koordinační činnost</t>
  </si>
  <si>
    <t>-994928290</t>
  </si>
  <si>
    <t>187</t>
  </si>
  <si>
    <t>04500r</t>
  </si>
  <si>
    <t>Vytyčení inženýrských sítí</t>
  </si>
  <si>
    <t>-914430368</t>
  </si>
  <si>
    <t>VRN7</t>
  </si>
  <si>
    <t>Provozní vlivy</t>
  </si>
  <si>
    <t>188</t>
  </si>
  <si>
    <t>070001000</t>
  </si>
  <si>
    <t>-1760578041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</si>
</sst>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6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5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20"/>
      <c r="BE5" s="26" t="s">
        <v>15</v>
      </c>
      <c r="BS5" s="17" t="s">
        <v>6</v>
      </c>
    </row>
    <row r="6" spans="2:71" s="1" customFormat="1" ht="36.95" customHeight="1">
      <c r="B6" s="20"/>
      <c r="D6" s="27" t="s">
        <v>16</v>
      </c>
      <c r="K6" s="28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20"/>
      <c r="BE6" s="29"/>
      <c r="BS6" s="17" t="s">
        <v>6</v>
      </c>
    </row>
    <row r="7" spans="2:71" s="1" customFormat="1" ht="12" customHeight="1">
      <c r="B7" s="20"/>
      <c r="D7" s="30" t="s">
        <v>18</v>
      </c>
      <c r="K7" s="25" t="s">
        <v>1</v>
      </c>
      <c r="AK7" s="30" t="s">
        <v>19</v>
      </c>
      <c r="AN7" s="25" t="s">
        <v>1</v>
      </c>
      <c r="AR7" s="20"/>
      <c r="BE7" s="29"/>
      <c r="BS7" s="17" t="s">
        <v>6</v>
      </c>
    </row>
    <row r="8" spans="2:71" s="1" customFormat="1" ht="12" customHeight="1">
      <c r="B8" s="20"/>
      <c r="D8" s="30" t="s">
        <v>20</v>
      </c>
      <c r="K8" s="25" t="s">
        <v>21</v>
      </c>
      <c r="AK8" s="30" t="s">
        <v>22</v>
      </c>
      <c r="AN8" s="31" t="s">
        <v>23</v>
      </c>
      <c r="AR8" s="20"/>
      <c r="BE8" s="29"/>
      <c r="BS8" s="17" t="s">
        <v>6</v>
      </c>
    </row>
    <row r="9" spans="2:71" s="1" customFormat="1" ht="14.4" customHeight="1">
      <c r="B9" s="20"/>
      <c r="AR9" s="20"/>
      <c r="BE9" s="29"/>
      <c r="BS9" s="17" t="s">
        <v>6</v>
      </c>
    </row>
    <row r="10" spans="2:71" s="1" customFormat="1" ht="12" customHeight="1">
      <c r="B10" s="20"/>
      <c r="D10" s="30" t="s">
        <v>24</v>
      </c>
      <c r="AK10" s="30" t="s">
        <v>25</v>
      </c>
      <c r="AN10" s="25" t="s">
        <v>1</v>
      </c>
      <c r="AR10" s="20"/>
      <c r="BE10" s="29"/>
      <c r="BS10" s="17" t="s">
        <v>6</v>
      </c>
    </row>
    <row r="11" spans="2:71" s="1" customFormat="1" ht="18.45" customHeight="1">
      <c r="B11" s="20"/>
      <c r="E11" s="25" t="s">
        <v>26</v>
      </c>
      <c r="AK11" s="30" t="s">
        <v>27</v>
      </c>
      <c r="AN11" s="25" t="s">
        <v>1</v>
      </c>
      <c r="AR11" s="20"/>
      <c r="BE11" s="29"/>
      <c r="BS11" s="17" t="s">
        <v>6</v>
      </c>
    </row>
    <row r="12" spans="2:71" s="1" customFormat="1" ht="6.95" customHeight="1">
      <c r="B12" s="20"/>
      <c r="AR12" s="20"/>
      <c r="BE12" s="29"/>
      <c r="BS12" s="17" t="s">
        <v>6</v>
      </c>
    </row>
    <row r="13" spans="2:71" s="1" customFormat="1" ht="12" customHeight="1">
      <c r="B13" s="20"/>
      <c r="D13" s="30" t="s">
        <v>28</v>
      </c>
      <c r="AK13" s="30" t="s">
        <v>25</v>
      </c>
      <c r="AN13" s="32" t="s">
        <v>29</v>
      </c>
      <c r="AR13" s="20"/>
      <c r="BE13" s="29"/>
      <c r="BS13" s="17" t="s">
        <v>6</v>
      </c>
    </row>
    <row r="14" spans="2:71" ht="12">
      <c r="B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N14" s="32" t="s">
        <v>29</v>
      </c>
      <c r="AR14" s="20"/>
      <c r="BE14" s="29"/>
      <c r="BS14" s="17" t="s">
        <v>6</v>
      </c>
    </row>
    <row r="15" spans="2:71" s="1" customFormat="1" ht="6.95" customHeight="1">
      <c r="B15" s="20"/>
      <c r="AR15" s="20"/>
      <c r="BE15" s="29"/>
      <c r="BS15" s="17" t="s">
        <v>3</v>
      </c>
    </row>
    <row r="16" spans="2:71" s="1" customFormat="1" ht="12" customHeight="1">
      <c r="B16" s="20"/>
      <c r="D16" s="30" t="s">
        <v>30</v>
      </c>
      <c r="AK16" s="30" t="s">
        <v>25</v>
      </c>
      <c r="AN16" s="25" t="s">
        <v>31</v>
      </c>
      <c r="AR16" s="20"/>
      <c r="BE16" s="29"/>
      <c r="BS16" s="17" t="s">
        <v>3</v>
      </c>
    </row>
    <row r="17" spans="2:71" s="1" customFormat="1" ht="18.45" customHeight="1">
      <c r="B17" s="20"/>
      <c r="E17" s="25" t="s">
        <v>32</v>
      </c>
      <c r="AK17" s="30" t="s">
        <v>27</v>
      </c>
      <c r="AN17" s="25" t="s">
        <v>33</v>
      </c>
      <c r="AR17" s="20"/>
      <c r="BE17" s="29"/>
      <c r="BS17" s="17" t="s">
        <v>34</v>
      </c>
    </row>
    <row r="18" spans="2:71" s="1" customFormat="1" ht="6.95" customHeight="1">
      <c r="B18" s="20"/>
      <c r="AR18" s="20"/>
      <c r="BE18" s="29"/>
      <c r="BS18" s="17" t="s">
        <v>6</v>
      </c>
    </row>
    <row r="19" spans="2:71" s="1" customFormat="1" ht="12" customHeight="1">
      <c r="B19" s="20"/>
      <c r="D19" s="30" t="s">
        <v>35</v>
      </c>
      <c r="AK19" s="30" t="s">
        <v>25</v>
      </c>
      <c r="AN19" s="25" t="s">
        <v>31</v>
      </c>
      <c r="AR19" s="20"/>
      <c r="BE19" s="29"/>
      <c r="BS19" s="17" t="s">
        <v>6</v>
      </c>
    </row>
    <row r="20" spans="2:71" s="1" customFormat="1" ht="18.45" customHeight="1">
      <c r="B20" s="20"/>
      <c r="E20" s="25" t="s">
        <v>32</v>
      </c>
      <c r="AK20" s="30" t="s">
        <v>27</v>
      </c>
      <c r="AN20" s="25" t="s">
        <v>33</v>
      </c>
      <c r="AR20" s="20"/>
      <c r="BE20" s="29"/>
      <c r="BS20" s="17" t="s">
        <v>34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36</v>
      </c>
      <c r="AR22" s="20"/>
      <c r="BE22" s="29"/>
    </row>
    <row r="23" spans="2:57" s="1" customFormat="1" ht="16.5" customHeight="1">
      <c r="B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38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39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40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41</v>
      </c>
      <c r="E29" s="3"/>
      <c r="F29" s="30" t="s">
        <v>42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ROUND(AV94,2)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43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ROUND(AW94,2)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44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45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46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45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29"/>
    </row>
    <row r="35" spans="1:57" s="2" customFormat="1" ht="25.9" customHeight="1">
      <c r="A35" s="36"/>
      <c r="B35" s="37"/>
      <c r="C35" s="46"/>
      <c r="D35" s="47" t="s">
        <v>47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48</v>
      </c>
      <c r="U35" s="48"/>
      <c r="V35" s="48"/>
      <c r="W35" s="48"/>
      <c r="X35" s="50" t="s">
        <v>49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53"/>
      <c r="D49" s="54" t="s">
        <v>50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51</v>
      </c>
      <c r="AI49" s="55"/>
      <c r="AJ49" s="55"/>
      <c r="AK49" s="55"/>
      <c r="AL49" s="55"/>
      <c r="AM49" s="55"/>
      <c r="AN49" s="55"/>
      <c r="AO49" s="55"/>
      <c r="AR49" s="5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">
      <c r="A60" s="36"/>
      <c r="B60" s="37"/>
      <c r="C60" s="36"/>
      <c r="D60" s="56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52</v>
      </c>
      <c r="AI60" s="39"/>
      <c r="AJ60" s="39"/>
      <c r="AK60" s="39"/>
      <c r="AL60" s="39"/>
      <c r="AM60" s="56" t="s">
        <v>53</v>
      </c>
      <c r="AN60" s="39"/>
      <c r="AO60" s="39"/>
      <c r="AP60" s="36"/>
      <c r="AQ60" s="36"/>
      <c r="AR60" s="37"/>
      <c r="BE60" s="36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">
      <c r="A64" s="36"/>
      <c r="B64" s="37"/>
      <c r="C64" s="36"/>
      <c r="D64" s="54" t="s">
        <v>54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55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">
      <c r="A75" s="36"/>
      <c r="B75" s="37"/>
      <c r="C75" s="36"/>
      <c r="D75" s="56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52</v>
      </c>
      <c r="AI75" s="39"/>
      <c r="AJ75" s="39"/>
      <c r="AK75" s="39"/>
      <c r="AL75" s="39"/>
      <c r="AM75" s="56" t="s">
        <v>53</v>
      </c>
      <c r="AN75" s="39"/>
      <c r="AO75" s="39"/>
      <c r="AP75" s="36"/>
      <c r="AQ75" s="36"/>
      <c r="AR75" s="37"/>
      <c r="BE75" s="36"/>
    </row>
    <row r="76" spans="1:57" s="2" customFormat="1" ht="1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pans="1:57" s="2" customFormat="1" ht="6.95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pans="1:57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pans="1:57" s="2" customFormat="1" ht="24.95" customHeight="1">
      <c r="A82" s="36"/>
      <c r="B82" s="37"/>
      <c r="C82" s="21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pans="1:57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pans="1:57" s="4" customFormat="1" ht="12" customHeight="1">
      <c r="A84" s="4"/>
      <c r="B84" s="62"/>
      <c r="C84" s="30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23010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pans="1:57" s="5" customFormat="1" ht="36.95" customHeight="1">
      <c r="A85" s="5"/>
      <c r="B85" s="63"/>
      <c r="C85" s="64" t="s">
        <v>16</v>
      </c>
      <c r="D85" s="5"/>
      <c r="E85" s="5"/>
      <c r="F85" s="5"/>
      <c r="G85" s="5"/>
      <c r="H85" s="5"/>
      <c r="I85" s="5"/>
      <c r="J85" s="5"/>
      <c r="K85" s="5"/>
      <c r="L85" s="65" t="str">
        <f>K6</f>
        <v xml:space="preserve">UBYTOVNA, SANACE ZDIVA  A VYBUDOVÁNÍ SOC. ZAŘÍZENÍ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pans="1:57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pans="1:57" s="2" customFormat="1" ht="12" customHeight="1">
      <c r="A87" s="36"/>
      <c r="B87" s="37"/>
      <c r="C87" s="30" t="s">
        <v>20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>Kolín, Polepská 550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22</v>
      </c>
      <c r="AJ87" s="36"/>
      <c r="AK87" s="36"/>
      <c r="AL87" s="36"/>
      <c r="AM87" s="67" t="str">
        <f>IF(AN8="","",AN8)</f>
        <v>6. 2. 2023</v>
      </c>
      <c r="AN87" s="67"/>
      <c r="AO87" s="36"/>
      <c r="AP87" s="36"/>
      <c r="AQ87" s="36"/>
      <c r="AR87" s="37"/>
      <c r="BE87" s="36"/>
    </row>
    <row r="88" spans="1:57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pans="1:57" s="2" customFormat="1" ht="25.65" customHeight="1">
      <c r="A89" s="36"/>
      <c r="B89" s="37"/>
      <c r="C89" s="30" t="s">
        <v>24</v>
      </c>
      <c r="D89" s="36"/>
      <c r="E89" s="36"/>
      <c r="F89" s="36"/>
      <c r="G89" s="36"/>
      <c r="H89" s="36"/>
      <c r="I89" s="36"/>
      <c r="J89" s="36"/>
      <c r="K89" s="36"/>
      <c r="L89" s="4" t="str">
        <f>IF(E11="","",E11)</f>
        <v>Město Kolín, Karlovo náměstí 78, Kolín I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30</v>
      </c>
      <c r="AJ89" s="36"/>
      <c r="AK89" s="36"/>
      <c r="AL89" s="36"/>
      <c r="AM89" s="68" t="str">
        <f>IF(E17="","",E17)</f>
        <v>AZ PROJECT spol. s r.o., Plynárenská 830, Kolín</v>
      </c>
      <c r="AN89" s="4"/>
      <c r="AO89" s="4"/>
      <c r="AP89" s="4"/>
      <c r="AQ89" s="36"/>
      <c r="AR89" s="37"/>
      <c r="AS89" s="69" t="s">
        <v>57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pans="1:57" s="2" customFormat="1" ht="25.65" customHeight="1">
      <c r="A90" s="36"/>
      <c r="B90" s="37"/>
      <c r="C90" s="30" t="s">
        <v>28</v>
      </c>
      <c r="D90" s="36"/>
      <c r="E90" s="36"/>
      <c r="F90" s="36"/>
      <c r="G90" s="36"/>
      <c r="H90" s="36"/>
      <c r="I90" s="36"/>
      <c r="J90" s="36"/>
      <c r="K90" s="36"/>
      <c r="L90" s="4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35</v>
      </c>
      <c r="AJ90" s="36"/>
      <c r="AK90" s="36"/>
      <c r="AL90" s="36"/>
      <c r="AM90" s="68" t="str">
        <f>IF(E20="","",E20)</f>
        <v>AZ PROJECT spol. s r.o., Plynárenská 830, Kolín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pans="1:57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pans="1:57" s="2" customFormat="1" ht="29.25" customHeight="1">
      <c r="A92" s="36"/>
      <c r="B92" s="37"/>
      <c r="C92" s="77" t="s">
        <v>58</v>
      </c>
      <c r="D92" s="78"/>
      <c r="E92" s="78"/>
      <c r="F92" s="78"/>
      <c r="G92" s="78"/>
      <c r="H92" s="79"/>
      <c r="I92" s="80" t="s">
        <v>59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60</v>
      </c>
      <c r="AH92" s="78"/>
      <c r="AI92" s="78"/>
      <c r="AJ92" s="78"/>
      <c r="AK92" s="78"/>
      <c r="AL92" s="78"/>
      <c r="AM92" s="78"/>
      <c r="AN92" s="80" t="s">
        <v>61</v>
      </c>
      <c r="AO92" s="78"/>
      <c r="AP92" s="82"/>
      <c r="AQ92" s="83" t="s">
        <v>62</v>
      </c>
      <c r="AR92" s="37"/>
      <c r="AS92" s="84" t="s">
        <v>63</v>
      </c>
      <c r="AT92" s="85" t="s">
        <v>64</v>
      </c>
      <c r="AU92" s="85" t="s">
        <v>65</v>
      </c>
      <c r="AV92" s="85" t="s">
        <v>66</v>
      </c>
      <c r="AW92" s="85" t="s">
        <v>67</v>
      </c>
      <c r="AX92" s="85" t="s">
        <v>68</v>
      </c>
      <c r="AY92" s="85" t="s">
        <v>69</v>
      </c>
      <c r="AZ92" s="85" t="s">
        <v>70</v>
      </c>
      <c r="BA92" s="85" t="s">
        <v>71</v>
      </c>
      <c r="BB92" s="85" t="s">
        <v>72</v>
      </c>
      <c r="BC92" s="85" t="s">
        <v>73</v>
      </c>
      <c r="BD92" s="86" t="s">
        <v>74</v>
      </c>
      <c r="BE92" s="36"/>
    </row>
    <row r="93" spans="1:57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pans="1:90" s="6" customFormat="1" ht="32.4" customHeight="1">
      <c r="A94" s="6"/>
      <c r="B94" s="90"/>
      <c r="C94" s="91" t="s">
        <v>75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ROUND(AG95,2)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ROUND(AS95,2)</f>
        <v>0</v>
      </c>
      <c r="AT94" s="97">
        <f>ROUND(SUM(AV94:AW94),2)</f>
        <v>0</v>
      </c>
      <c r="AU94" s="98">
        <f>ROUND(AU95,5)</f>
        <v>0</v>
      </c>
      <c r="AV94" s="97">
        <f>ROUND(AZ94*L29,2)</f>
        <v>0</v>
      </c>
      <c r="AW94" s="97">
        <f>ROUND(BA94*L30,2)</f>
        <v>0</v>
      </c>
      <c r="AX94" s="97">
        <f>ROUND(BB94*L29,2)</f>
        <v>0</v>
      </c>
      <c r="AY94" s="97">
        <f>ROUND(BC94*L30,2)</f>
        <v>0</v>
      </c>
      <c r="AZ94" s="97">
        <f>ROUND(AZ95,2)</f>
        <v>0</v>
      </c>
      <c r="BA94" s="97">
        <f>ROUND(BA95,2)</f>
        <v>0</v>
      </c>
      <c r="BB94" s="97">
        <f>ROUND(BB95,2)</f>
        <v>0</v>
      </c>
      <c r="BC94" s="97">
        <f>ROUND(BC95,2)</f>
        <v>0</v>
      </c>
      <c r="BD94" s="99">
        <f>ROUND(BD95,2)</f>
        <v>0</v>
      </c>
      <c r="BE94" s="6"/>
      <c r="BS94" s="100" t="s">
        <v>76</v>
      </c>
      <c r="BT94" s="100" t="s">
        <v>77</v>
      </c>
      <c r="BU94" s="101" t="s">
        <v>78</v>
      </c>
      <c r="BV94" s="100" t="s">
        <v>79</v>
      </c>
      <c r="BW94" s="100" t="s">
        <v>4</v>
      </c>
      <c r="BX94" s="100" t="s">
        <v>80</v>
      </c>
      <c r="CL94" s="100" t="s">
        <v>1</v>
      </c>
    </row>
    <row r="95" spans="1:91" s="7" customFormat="1" ht="24.75" customHeight="1">
      <c r="A95" s="7"/>
      <c r="B95" s="102"/>
      <c r="C95" s="103"/>
      <c r="D95" s="104" t="s">
        <v>81</v>
      </c>
      <c r="E95" s="104"/>
      <c r="F95" s="104"/>
      <c r="G95" s="104"/>
      <c r="H95" s="104"/>
      <c r="I95" s="105"/>
      <c r="J95" s="104" t="s">
        <v>17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ROUND(AG96,2)</f>
        <v>0</v>
      </c>
      <c r="AH95" s="105"/>
      <c r="AI95" s="105"/>
      <c r="AJ95" s="105"/>
      <c r="AK95" s="105"/>
      <c r="AL95" s="105"/>
      <c r="AM95" s="105"/>
      <c r="AN95" s="107">
        <f>SUM(AG95,AT95)</f>
        <v>0</v>
      </c>
      <c r="AO95" s="105"/>
      <c r="AP95" s="105"/>
      <c r="AQ95" s="108" t="s">
        <v>82</v>
      </c>
      <c r="AR95" s="102"/>
      <c r="AS95" s="109">
        <f>ROUND(AS96,2)</f>
        <v>0</v>
      </c>
      <c r="AT95" s="110">
        <f>ROUND(SUM(AV95:AW95),2)</f>
        <v>0</v>
      </c>
      <c r="AU95" s="111">
        <f>ROUND(AU96,5)</f>
        <v>0</v>
      </c>
      <c r="AV95" s="110">
        <f>ROUND(AZ95*L29,2)</f>
        <v>0</v>
      </c>
      <c r="AW95" s="110">
        <f>ROUND(BA95*L30,2)</f>
        <v>0</v>
      </c>
      <c r="AX95" s="110">
        <f>ROUND(BB95*L29,2)</f>
        <v>0</v>
      </c>
      <c r="AY95" s="110">
        <f>ROUND(BC95*L30,2)</f>
        <v>0</v>
      </c>
      <c r="AZ95" s="110">
        <f>ROUND(AZ96,2)</f>
        <v>0</v>
      </c>
      <c r="BA95" s="110">
        <f>ROUND(BA96,2)</f>
        <v>0</v>
      </c>
      <c r="BB95" s="110">
        <f>ROUND(BB96,2)</f>
        <v>0</v>
      </c>
      <c r="BC95" s="110">
        <f>ROUND(BC96,2)</f>
        <v>0</v>
      </c>
      <c r="BD95" s="112">
        <f>ROUND(BD96,2)</f>
        <v>0</v>
      </c>
      <c r="BE95" s="7"/>
      <c r="BS95" s="113" t="s">
        <v>76</v>
      </c>
      <c r="BT95" s="113" t="s">
        <v>83</v>
      </c>
      <c r="BU95" s="113" t="s">
        <v>78</v>
      </c>
      <c r="BV95" s="113" t="s">
        <v>79</v>
      </c>
      <c r="BW95" s="113" t="s">
        <v>84</v>
      </c>
      <c r="BX95" s="113" t="s">
        <v>4</v>
      </c>
      <c r="CL95" s="113" t="s">
        <v>1</v>
      </c>
      <c r="CM95" s="113" t="s">
        <v>85</v>
      </c>
    </row>
    <row r="96" spans="1:90" s="4" customFormat="1" ht="23.25" customHeight="1">
      <c r="A96" s="114" t="s">
        <v>86</v>
      </c>
      <c r="B96" s="62"/>
      <c r="C96" s="10"/>
      <c r="D96" s="10"/>
      <c r="E96" s="115" t="s">
        <v>87</v>
      </c>
      <c r="F96" s="115"/>
      <c r="G96" s="115"/>
      <c r="H96" s="115"/>
      <c r="I96" s="115"/>
      <c r="J96" s="10"/>
      <c r="K96" s="115" t="s">
        <v>88</v>
      </c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6">
        <f>'23010a - UBYTOVNA, SANACE...'!J32</f>
        <v>0</v>
      </c>
      <c r="AH96" s="10"/>
      <c r="AI96" s="10"/>
      <c r="AJ96" s="10"/>
      <c r="AK96" s="10"/>
      <c r="AL96" s="10"/>
      <c r="AM96" s="10"/>
      <c r="AN96" s="116">
        <f>SUM(AG96,AT96)</f>
        <v>0</v>
      </c>
      <c r="AO96" s="10"/>
      <c r="AP96" s="10"/>
      <c r="AQ96" s="117" t="s">
        <v>89</v>
      </c>
      <c r="AR96" s="62"/>
      <c r="AS96" s="118">
        <v>0</v>
      </c>
      <c r="AT96" s="119">
        <f>ROUND(SUM(AV96:AW96),2)</f>
        <v>0</v>
      </c>
      <c r="AU96" s="120">
        <f>'23010a - UBYTOVNA, SANACE...'!P154</f>
        <v>0</v>
      </c>
      <c r="AV96" s="119">
        <f>'23010a - UBYTOVNA, SANACE...'!J35</f>
        <v>0</v>
      </c>
      <c r="AW96" s="119">
        <f>'23010a - UBYTOVNA, SANACE...'!J36</f>
        <v>0</v>
      </c>
      <c r="AX96" s="119">
        <f>'23010a - UBYTOVNA, SANACE...'!J37</f>
        <v>0</v>
      </c>
      <c r="AY96" s="119">
        <f>'23010a - UBYTOVNA, SANACE...'!J38</f>
        <v>0</v>
      </c>
      <c r="AZ96" s="119">
        <f>'23010a - UBYTOVNA, SANACE...'!F35</f>
        <v>0</v>
      </c>
      <c r="BA96" s="119">
        <f>'23010a - UBYTOVNA, SANACE...'!F36</f>
        <v>0</v>
      </c>
      <c r="BB96" s="119">
        <f>'23010a - UBYTOVNA, SANACE...'!F37</f>
        <v>0</v>
      </c>
      <c r="BC96" s="119">
        <f>'23010a - UBYTOVNA, SANACE...'!F38</f>
        <v>0</v>
      </c>
      <c r="BD96" s="121">
        <f>'23010a - UBYTOVNA, SANACE...'!F39</f>
        <v>0</v>
      </c>
      <c r="BE96" s="4"/>
      <c r="BT96" s="25" t="s">
        <v>85</v>
      </c>
      <c r="BV96" s="25" t="s">
        <v>79</v>
      </c>
      <c r="BW96" s="25" t="s">
        <v>90</v>
      </c>
      <c r="BX96" s="25" t="s">
        <v>84</v>
      </c>
      <c r="CL96" s="25" t="s">
        <v>1</v>
      </c>
    </row>
    <row r="97" spans="1:57" s="2" customFormat="1" ht="30" customHeight="1">
      <c r="A97" s="36"/>
      <c r="B97" s="37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7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s="2" customFormat="1" ht="6.95" customHeight="1">
      <c r="A98" s="36"/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37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</sheetData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E96:I96"/>
    <mergeCell ref="K96:AF96"/>
    <mergeCell ref="AG94:AM94"/>
    <mergeCell ref="AN94:AP94"/>
    <mergeCell ref="AR2:BE2"/>
  </mergeCells>
  <hyperlinks>
    <hyperlink ref="A96" location="'23010a - UBYTOVNA, SANAC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91</v>
      </c>
      <c r="L4" s="20"/>
      <c r="M4" s="122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23" t="str">
        <f>'Rekapitulace stavby'!K6</f>
        <v xml:space="preserve">UBYTOVNA, SANACE ZDIVA  A VYBUDOVÁNÍ SOC. ZAŘÍZENÍ</v>
      </c>
      <c r="F7" s="30"/>
      <c r="G7" s="30"/>
      <c r="H7" s="30"/>
      <c r="L7" s="20"/>
    </row>
    <row r="8" spans="2:12" s="1" customFormat="1" ht="12" customHeight="1">
      <c r="B8" s="20"/>
      <c r="D8" s="30" t="s">
        <v>92</v>
      </c>
      <c r="L8" s="20"/>
    </row>
    <row r="9" spans="1:31" s="2" customFormat="1" ht="16.5" customHeight="1">
      <c r="A9" s="36"/>
      <c r="B9" s="37"/>
      <c r="C9" s="36"/>
      <c r="D9" s="36"/>
      <c r="E9" s="123" t="s">
        <v>93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37"/>
      <c r="C10" s="36"/>
      <c r="D10" s="30" t="s">
        <v>94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30" customHeight="1">
      <c r="A11" s="36"/>
      <c r="B11" s="37"/>
      <c r="C11" s="36"/>
      <c r="D11" s="36"/>
      <c r="E11" s="65" t="s">
        <v>95</v>
      </c>
      <c r="F11" s="36"/>
      <c r="G11" s="36"/>
      <c r="H11" s="36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37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37"/>
      <c r="C13" s="36"/>
      <c r="D13" s="30" t="s">
        <v>18</v>
      </c>
      <c r="E13" s="36"/>
      <c r="F13" s="25" t="s">
        <v>1</v>
      </c>
      <c r="G13" s="36"/>
      <c r="H13" s="36"/>
      <c r="I13" s="30" t="s">
        <v>19</v>
      </c>
      <c r="J13" s="25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20</v>
      </c>
      <c r="E14" s="36"/>
      <c r="F14" s="25" t="s">
        <v>21</v>
      </c>
      <c r="G14" s="36"/>
      <c r="H14" s="36"/>
      <c r="I14" s="30" t="s">
        <v>22</v>
      </c>
      <c r="J14" s="67" t="str">
        <f>'Rekapitulace stavby'!AN8</f>
        <v>6. 2. 2023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37"/>
      <c r="C16" s="36"/>
      <c r="D16" s="30" t="s">
        <v>24</v>
      </c>
      <c r="E16" s="36"/>
      <c r="F16" s="36"/>
      <c r="G16" s="36"/>
      <c r="H16" s="36"/>
      <c r="I16" s="30" t="s">
        <v>25</v>
      </c>
      <c r="J16" s="25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37"/>
      <c r="C17" s="36"/>
      <c r="D17" s="36"/>
      <c r="E17" s="25" t="s">
        <v>26</v>
      </c>
      <c r="F17" s="36"/>
      <c r="G17" s="36"/>
      <c r="H17" s="36"/>
      <c r="I17" s="30" t="s">
        <v>27</v>
      </c>
      <c r="J17" s="25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37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37"/>
      <c r="C19" s="36"/>
      <c r="D19" s="30" t="s">
        <v>28</v>
      </c>
      <c r="E19" s="36"/>
      <c r="F19" s="36"/>
      <c r="G19" s="36"/>
      <c r="H19" s="36"/>
      <c r="I19" s="30" t="s">
        <v>25</v>
      </c>
      <c r="J19" s="31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37"/>
      <c r="C20" s="36"/>
      <c r="D20" s="36"/>
      <c r="E20" s="31" t="str">
        <f>'Rekapitulace stavby'!E14</f>
        <v>Vyplň údaj</v>
      </c>
      <c r="F20" s="25"/>
      <c r="G20" s="25"/>
      <c r="H20" s="25"/>
      <c r="I20" s="30" t="s">
        <v>27</v>
      </c>
      <c r="J20" s="31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37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37"/>
      <c r="C22" s="36"/>
      <c r="D22" s="30" t="s">
        <v>30</v>
      </c>
      <c r="E22" s="36"/>
      <c r="F22" s="36"/>
      <c r="G22" s="36"/>
      <c r="H22" s="36"/>
      <c r="I22" s="30" t="s">
        <v>25</v>
      </c>
      <c r="J22" s="25" t="s">
        <v>31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37"/>
      <c r="C23" s="36"/>
      <c r="D23" s="36"/>
      <c r="E23" s="25" t="s">
        <v>32</v>
      </c>
      <c r="F23" s="36"/>
      <c r="G23" s="36"/>
      <c r="H23" s="36"/>
      <c r="I23" s="30" t="s">
        <v>27</v>
      </c>
      <c r="J23" s="25" t="s">
        <v>33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37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37"/>
      <c r="C25" s="36"/>
      <c r="D25" s="30" t="s">
        <v>35</v>
      </c>
      <c r="E25" s="36"/>
      <c r="F25" s="36"/>
      <c r="G25" s="36"/>
      <c r="H25" s="36"/>
      <c r="I25" s="30" t="s">
        <v>25</v>
      </c>
      <c r="J25" s="25" t="s">
        <v>31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37"/>
      <c r="C26" s="36"/>
      <c r="D26" s="36"/>
      <c r="E26" s="25" t="s">
        <v>32</v>
      </c>
      <c r="F26" s="36"/>
      <c r="G26" s="36"/>
      <c r="H26" s="36"/>
      <c r="I26" s="30" t="s">
        <v>27</v>
      </c>
      <c r="J26" s="25" t="s">
        <v>33</v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37"/>
      <c r="C28" s="36"/>
      <c r="D28" s="30" t="s">
        <v>36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4"/>
      <c r="B29" s="125"/>
      <c r="C29" s="124"/>
      <c r="D29" s="124"/>
      <c r="E29" s="34" t="s">
        <v>1</v>
      </c>
      <c r="F29" s="34"/>
      <c r="G29" s="34"/>
      <c r="H29" s="34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6"/>
      <c r="B30" s="37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37"/>
      <c r="C32" s="36"/>
      <c r="D32" s="127" t="s">
        <v>37</v>
      </c>
      <c r="E32" s="36"/>
      <c r="F32" s="36"/>
      <c r="G32" s="36"/>
      <c r="H32" s="36"/>
      <c r="I32" s="36"/>
      <c r="J32" s="94">
        <f>ROUND(J154,2)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37"/>
      <c r="C33" s="36"/>
      <c r="D33" s="88"/>
      <c r="E33" s="88"/>
      <c r="F33" s="88"/>
      <c r="G33" s="88"/>
      <c r="H33" s="88"/>
      <c r="I33" s="88"/>
      <c r="J33" s="88"/>
      <c r="K33" s="88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6"/>
      <c r="F34" s="41" t="s">
        <v>39</v>
      </c>
      <c r="G34" s="36"/>
      <c r="H34" s="36"/>
      <c r="I34" s="41" t="s">
        <v>38</v>
      </c>
      <c r="J34" s="41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37"/>
      <c r="C35" s="36"/>
      <c r="D35" s="128" t="s">
        <v>41</v>
      </c>
      <c r="E35" s="30" t="s">
        <v>42</v>
      </c>
      <c r="F35" s="129">
        <f>ROUND((SUM(BE154:BE530)),2)</f>
        <v>0</v>
      </c>
      <c r="G35" s="36"/>
      <c r="H35" s="36"/>
      <c r="I35" s="130">
        <v>0.21</v>
      </c>
      <c r="J35" s="129">
        <f>ROUND(((SUM(BE154:BE530))*I35),2)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37"/>
      <c r="C36" s="36"/>
      <c r="D36" s="36"/>
      <c r="E36" s="30" t="s">
        <v>43</v>
      </c>
      <c r="F36" s="129">
        <f>ROUND((SUM(BF154:BF530)),2)</f>
        <v>0</v>
      </c>
      <c r="G36" s="36"/>
      <c r="H36" s="36"/>
      <c r="I36" s="130">
        <v>0.15</v>
      </c>
      <c r="J36" s="129">
        <f>ROUND(((SUM(BF154:BF530))*I36),2)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44</v>
      </c>
      <c r="F37" s="129">
        <f>ROUND((SUM(BG154:BG530)),2)</f>
        <v>0</v>
      </c>
      <c r="G37" s="36"/>
      <c r="H37" s="36"/>
      <c r="I37" s="130">
        <v>0.21</v>
      </c>
      <c r="J37" s="129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37"/>
      <c r="C38" s="36"/>
      <c r="D38" s="36"/>
      <c r="E38" s="30" t="s">
        <v>45</v>
      </c>
      <c r="F38" s="129">
        <f>ROUND((SUM(BH154:BH530)),2)</f>
        <v>0</v>
      </c>
      <c r="G38" s="36"/>
      <c r="H38" s="36"/>
      <c r="I38" s="130">
        <v>0.15</v>
      </c>
      <c r="J38" s="129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37"/>
      <c r="C39" s="36"/>
      <c r="D39" s="36"/>
      <c r="E39" s="30" t="s">
        <v>46</v>
      </c>
      <c r="F39" s="129">
        <f>ROUND((SUM(BI154:BI530)),2)</f>
        <v>0</v>
      </c>
      <c r="G39" s="36"/>
      <c r="H39" s="36"/>
      <c r="I39" s="130">
        <v>0</v>
      </c>
      <c r="J39" s="129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37"/>
      <c r="C41" s="131"/>
      <c r="D41" s="132" t="s">
        <v>47</v>
      </c>
      <c r="E41" s="79"/>
      <c r="F41" s="79"/>
      <c r="G41" s="133" t="s">
        <v>48</v>
      </c>
      <c r="H41" s="134" t="s">
        <v>49</v>
      </c>
      <c r="I41" s="79"/>
      <c r="J41" s="135">
        <f>SUM(J32:J39)</f>
        <v>0</v>
      </c>
      <c r="K41" s="13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50</v>
      </c>
      <c r="E50" s="55"/>
      <c r="F50" s="55"/>
      <c r="G50" s="54" t="s">
        <v>51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52</v>
      </c>
      <c r="E61" s="39"/>
      <c r="F61" s="137" t="s">
        <v>53</v>
      </c>
      <c r="G61" s="56" t="s">
        <v>52</v>
      </c>
      <c r="H61" s="39"/>
      <c r="I61" s="39"/>
      <c r="J61" s="138" t="s">
        <v>53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54</v>
      </c>
      <c r="E65" s="57"/>
      <c r="F65" s="57"/>
      <c r="G65" s="54" t="s">
        <v>55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52</v>
      </c>
      <c r="E76" s="39"/>
      <c r="F76" s="137" t="s">
        <v>53</v>
      </c>
      <c r="G76" s="56" t="s">
        <v>52</v>
      </c>
      <c r="H76" s="39"/>
      <c r="I76" s="39"/>
      <c r="J76" s="138" t="s">
        <v>53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96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23" t="str">
        <f>E7</f>
        <v xml:space="preserve">UBYTOVNA, SANACE ZDIVA  A VYBUDOVÁNÍ SOC. ZAŘÍZENÍ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20"/>
      <c r="C86" s="30" t="s">
        <v>92</v>
      </c>
      <c r="L86" s="20"/>
    </row>
    <row r="87" spans="1:31" s="2" customFormat="1" ht="16.5" customHeight="1">
      <c r="A87" s="36"/>
      <c r="B87" s="37"/>
      <c r="C87" s="36"/>
      <c r="D87" s="36"/>
      <c r="E87" s="123" t="s">
        <v>93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94</v>
      </c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30" customHeight="1">
      <c r="A89" s="36"/>
      <c r="B89" s="37"/>
      <c r="C89" s="36"/>
      <c r="D89" s="36"/>
      <c r="E89" s="65" t="str">
        <f>E11</f>
        <v>23010a - UBYTOVNA, SANACE ZDIVA A VYBUDOVÁNÍ SOC. ZAŘÍZENÍ</v>
      </c>
      <c r="F89" s="36"/>
      <c r="G89" s="36"/>
      <c r="H89" s="36"/>
      <c r="I89" s="36"/>
      <c r="J89" s="36"/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6"/>
      <c r="E91" s="36"/>
      <c r="F91" s="25" t="str">
        <f>F14</f>
        <v>Kolín, Polepská 550</v>
      </c>
      <c r="G91" s="36"/>
      <c r="H91" s="36"/>
      <c r="I91" s="30" t="s">
        <v>22</v>
      </c>
      <c r="J91" s="67" t="str">
        <f>IF(J14="","",J14)</f>
        <v>6. 2. 2023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6"/>
      <c r="D92" s="36"/>
      <c r="E92" s="36"/>
      <c r="F92" s="36"/>
      <c r="G92" s="36"/>
      <c r="H92" s="36"/>
      <c r="I92" s="36"/>
      <c r="J92" s="36"/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40.05" customHeight="1">
      <c r="A93" s="36"/>
      <c r="B93" s="37"/>
      <c r="C93" s="30" t="s">
        <v>24</v>
      </c>
      <c r="D93" s="36"/>
      <c r="E93" s="36"/>
      <c r="F93" s="25" t="str">
        <f>E17</f>
        <v>Město Kolín, Karlovo náměstí 78, Kolín I</v>
      </c>
      <c r="G93" s="36"/>
      <c r="H93" s="36"/>
      <c r="I93" s="30" t="s">
        <v>30</v>
      </c>
      <c r="J93" s="34" t="str">
        <f>E23</f>
        <v>AZ PROJECT spol. s r.o., Plynárenská 830, Kolín</v>
      </c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40.05" customHeight="1">
      <c r="A94" s="36"/>
      <c r="B94" s="37"/>
      <c r="C94" s="30" t="s">
        <v>28</v>
      </c>
      <c r="D94" s="36"/>
      <c r="E94" s="36"/>
      <c r="F94" s="25" t="str">
        <f>IF(E20="","",E20)</f>
        <v>Vyplň údaj</v>
      </c>
      <c r="G94" s="36"/>
      <c r="H94" s="36"/>
      <c r="I94" s="30" t="s">
        <v>35</v>
      </c>
      <c r="J94" s="34" t="str">
        <f>E26</f>
        <v>AZ PROJECT spol. s r.o., Plynárenská 830, Kolín</v>
      </c>
      <c r="K94" s="36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39" t="s">
        <v>97</v>
      </c>
      <c r="D96" s="131"/>
      <c r="E96" s="131"/>
      <c r="F96" s="131"/>
      <c r="G96" s="131"/>
      <c r="H96" s="131"/>
      <c r="I96" s="131"/>
      <c r="J96" s="140" t="s">
        <v>98</v>
      </c>
      <c r="K96" s="131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6"/>
      <c r="D97" s="36"/>
      <c r="E97" s="36"/>
      <c r="F97" s="36"/>
      <c r="G97" s="36"/>
      <c r="H97" s="36"/>
      <c r="I97" s="36"/>
      <c r="J97" s="36"/>
      <c r="K97" s="36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41" t="s">
        <v>99</v>
      </c>
      <c r="D98" s="36"/>
      <c r="E98" s="36"/>
      <c r="F98" s="36"/>
      <c r="G98" s="36"/>
      <c r="H98" s="36"/>
      <c r="I98" s="36"/>
      <c r="J98" s="94">
        <f>J154</f>
        <v>0</v>
      </c>
      <c r="K98" s="36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7" t="s">
        <v>100</v>
      </c>
    </row>
    <row r="99" spans="1:31" s="9" customFormat="1" ht="24.95" customHeight="1">
      <c r="A99" s="9"/>
      <c r="B99" s="142"/>
      <c r="C99" s="9"/>
      <c r="D99" s="143" t="s">
        <v>101</v>
      </c>
      <c r="E99" s="144"/>
      <c r="F99" s="144"/>
      <c r="G99" s="144"/>
      <c r="H99" s="144"/>
      <c r="I99" s="144"/>
      <c r="J99" s="145">
        <f>J155</f>
        <v>0</v>
      </c>
      <c r="K99" s="9"/>
      <c r="L99" s="14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46"/>
      <c r="C100" s="10"/>
      <c r="D100" s="147" t="s">
        <v>102</v>
      </c>
      <c r="E100" s="148"/>
      <c r="F100" s="148"/>
      <c r="G100" s="148"/>
      <c r="H100" s="148"/>
      <c r="I100" s="148"/>
      <c r="J100" s="149">
        <f>J156</f>
        <v>0</v>
      </c>
      <c r="K100" s="10"/>
      <c r="L100" s="14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6"/>
      <c r="C101" s="10"/>
      <c r="D101" s="147" t="s">
        <v>103</v>
      </c>
      <c r="E101" s="148"/>
      <c r="F101" s="148"/>
      <c r="G101" s="148"/>
      <c r="H101" s="148"/>
      <c r="I101" s="148"/>
      <c r="J101" s="149">
        <f>J190</f>
        <v>0</v>
      </c>
      <c r="K101" s="10"/>
      <c r="L101" s="14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6"/>
      <c r="C102" s="10"/>
      <c r="D102" s="147" t="s">
        <v>104</v>
      </c>
      <c r="E102" s="148"/>
      <c r="F102" s="148"/>
      <c r="G102" s="148"/>
      <c r="H102" s="148"/>
      <c r="I102" s="148"/>
      <c r="J102" s="149">
        <f>J207</f>
        <v>0</v>
      </c>
      <c r="K102" s="10"/>
      <c r="L102" s="14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6"/>
      <c r="C103" s="10"/>
      <c r="D103" s="147" t="s">
        <v>105</v>
      </c>
      <c r="E103" s="148"/>
      <c r="F103" s="148"/>
      <c r="G103" s="148"/>
      <c r="H103" s="148"/>
      <c r="I103" s="148"/>
      <c r="J103" s="149">
        <f>J230</f>
        <v>0</v>
      </c>
      <c r="K103" s="10"/>
      <c r="L103" s="14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6"/>
      <c r="C104" s="10"/>
      <c r="D104" s="147" t="s">
        <v>106</v>
      </c>
      <c r="E104" s="148"/>
      <c r="F104" s="148"/>
      <c r="G104" s="148"/>
      <c r="H104" s="148"/>
      <c r="I104" s="148"/>
      <c r="J104" s="149">
        <f>J233</f>
        <v>0</v>
      </c>
      <c r="K104" s="10"/>
      <c r="L104" s="14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6"/>
      <c r="C105" s="10"/>
      <c r="D105" s="147" t="s">
        <v>107</v>
      </c>
      <c r="E105" s="148"/>
      <c r="F105" s="148"/>
      <c r="G105" s="148"/>
      <c r="H105" s="148"/>
      <c r="I105" s="148"/>
      <c r="J105" s="149">
        <f>J296</f>
        <v>0</v>
      </c>
      <c r="K105" s="10"/>
      <c r="L105" s="14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46"/>
      <c r="C106" s="10"/>
      <c r="D106" s="147" t="s">
        <v>108</v>
      </c>
      <c r="E106" s="148"/>
      <c r="F106" s="148"/>
      <c r="G106" s="148"/>
      <c r="H106" s="148"/>
      <c r="I106" s="148"/>
      <c r="J106" s="149">
        <f>J300</f>
        <v>0</v>
      </c>
      <c r="K106" s="10"/>
      <c r="L106" s="14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6"/>
      <c r="C107" s="10"/>
      <c r="D107" s="147" t="s">
        <v>109</v>
      </c>
      <c r="E107" s="148"/>
      <c r="F107" s="148"/>
      <c r="G107" s="148"/>
      <c r="H107" s="148"/>
      <c r="I107" s="148"/>
      <c r="J107" s="149">
        <f>J335</f>
        <v>0</v>
      </c>
      <c r="K107" s="10"/>
      <c r="L107" s="14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46"/>
      <c r="C108" s="10"/>
      <c r="D108" s="147" t="s">
        <v>110</v>
      </c>
      <c r="E108" s="148"/>
      <c r="F108" s="148"/>
      <c r="G108" s="148"/>
      <c r="H108" s="148"/>
      <c r="I108" s="148"/>
      <c r="J108" s="149">
        <f>J345</f>
        <v>0</v>
      </c>
      <c r="K108" s="10"/>
      <c r="L108" s="14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42"/>
      <c r="C109" s="9"/>
      <c r="D109" s="143" t="s">
        <v>111</v>
      </c>
      <c r="E109" s="144"/>
      <c r="F109" s="144"/>
      <c r="G109" s="144"/>
      <c r="H109" s="144"/>
      <c r="I109" s="144"/>
      <c r="J109" s="145">
        <f>J347</f>
        <v>0</v>
      </c>
      <c r="K109" s="9"/>
      <c r="L109" s="142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46"/>
      <c r="C110" s="10"/>
      <c r="D110" s="147" t="s">
        <v>112</v>
      </c>
      <c r="E110" s="148"/>
      <c r="F110" s="148"/>
      <c r="G110" s="148"/>
      <c r="H110" s="148"/>
      <c r="I110" s="148"/>
      <c r="J110" s="149">
        <f>J348</f>
        <v>0</v>
      </c>
      <c r="K110" s="10"/>
      <c r="L110" s="14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46"/>
      <c r="C111" s="10"/>
      <c r="D111" s="147" t="s">
        <v>113</v>
      </c>
      <c r="E111" s="148"/>
      <c r="F111" s="148"/>
      <c r="G111" s="148"/>
      <c r="H111" s="148"/>
      <c r="I111" s="148"/>
      <c r="J111" s="149">
        <f>J385</f>
        <v>0</v>
      </c>
      <c r="K111" s="10"/>
      <c r="L111" s="14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46"/>
      <c r="C112" s="10"/>
      <c r="D112" s="147" t="s">
        <v>114</v>
      </c>
      <c r="E112" s="148"/>
      <c r="F112" s="148"/>
      <c r="G112" s="148"/>
      <c r="H112" s="148"/>
      <c r="I112" s="148"/>
      <c r="J112" s="149">
        <f>J399</f>
        <v>0</v>
      </c>
      <c r="K112" s="10"/>
      <c r="L112" s="14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46"/>
      <c r="C113" s="10"/>
      <c r="D113" s="147" t="s">
        <v>115</v>
      </c>
      <c r="E113" s="148"/>
      <c r="F113" s="148"/>
      <c r="G113" s="148"/>
      <c r="H113" s="148"/>
      <c r="I113" s="148"/>
      <c r="J113" s="149">
        <f>J401</f>
        <v>0</v>
      </c>
      <c r="K113" s="10"/>
      <c r="L113" s="14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46"/>
      <c r="C114" s="10"/>
      <c r="D114" s="147" t="s">
        <v>116</v>
      </c>
      <c r="E114" s="148"/>
      <c r="F114" s="148"/>
      <c r="G114" s="148"/>
      <c r="H114" s="148"/>
      <c r="I114" s="148"/>
      <c r="J114" s="149">
        <f>J404</f>
        <v>0</v>
      </c>
      <c r="K114" s="10"/>
      <c r="L114" s="14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46"/>
      <c r="C115" s="10"/>
      <c r="D115" s="147" t="s">
        <v>117</v>
      </c>
      <c r="E115" s="148"/>
      <c r="F115" s="148"/>
      <c r="G115" s="148"/>
      <c r="H115" s="148"/>
      <c r="I115" s="148"/>
      <c r="J115" s="149">
        <f>J406</f>
        <v>0</v>
      </c>
      <c r="K115" s="10"/>
      <c r="L115" s="14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46"/>
      <c r="C116" s="10"/>
      <c r="D116" s="147" t="s">
        <v>118</v>
      </c>
      <c r="E116" s="148"/>
      <c r="F116" s="148"/>
      <c r="G116" s="148"/>
      <c r="H116" s="148"/>
      <c r="I116" s="148"/>
      <c r="J116" s="149">
        <f>J408</f>
        <v>0</v>
      </c>
      <c r="K116" s="10"/>
      <c r="L116" s="14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46"/>
      <c r="C117" s="10"/>
      <c r="D117" s="147" t="s">
        <v>119</v>
      </c>
      <c r="E117" s="148"/>
      <c r="F117" s="148"/>
      <c r="G117" s="148"/>
      <c r="H117" s="148"/>
      <c r="I117" s="148"/>
      <c r="J117" s="149">
        <f>J410</f>
        <v>0</v>
      </c>
      <c r="K117" s="10"/>
      <c r="L117" s="14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46"/>
      <c r="C118" s="10"/>
      <c r="D118" s="147" t="s">
        <v>120</v>
      </c>
      <c r="E118" s="148"/>
      <c r="F118" s="148"/>
      <c r="G118" s="148"/>
      <c r="H118" s="148"/>
      <c r="I118" s="148"/>
      <c r="J118" s="149">
        <f>J413</f>
        <v>0</v>
      </c>
      <c r="K118" s="10"/>
      <c r="L118" s="146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46"/>
      <c r="C119" s="10"/>
      <c r="D119" s="147" t="s">
        <v>121</v>
      </c>
      <c r="E119" s="148"/>
      <c r="F119" s="148"/>
      <c r="G119" s="148"/>
      <c r="H119" s="148"/>
      <c r="I119" s="148"/>
      <c r="J119" s="149">
        <f>J419</f>
        <v>0</v>
      </c>
      <c r="K119" s="10"/>
      <c r="L119" s="146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46"/>
      <c r="C120" s="10"/>
      <c r="D120" s="147" t="s">
        <v>122</v>
      </c>
      <c r="E120" s="148"/>
      <c r="F120" s="148"/>
      <c r="G120" s="148"/>
      <c r="H120" s="148"/>
      <c r="I120" s="148"/>
      <c r="J120" s="149">
        <f>J424</f>
        <v>0</v>
      </c>
      <c r="K120" s="10"/>
      <c r="L120" s="146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46"/>
      <c r="C121" s="10"/>
      <c r="D121" s="147" t="s">
        <v>123</v>
      </c>
      <c r="E121" s="148"/>
      <c r="F121" s="148"/>
      <c r="G121" s="148"/>
      <c r="H121" s="148"/>
      <c r="I121" s="148"/>
      <c r="J121" s="149">
        <f>J430</f>
        <v>0</v>
      </c>
      <c r="K121" s="10"/>
      <c r="L121" s="146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46"/>
      <c r="C122" s="10"/>
      <c r="D122" s="147" t="s">
        <v>124</v>
      </c>
      <c r="E122" s="148"/>
      <c r="F122" s="148"/>
      <c r="G122" s="148"/>
      <c r="H122" s="148"/>
      <c r="I122" s="148"/>
      <c r="J122" s="149">
        <f>J442</f>
        <v>0</v>
      </c>
      <c r="K122" s="10"/>
      <c r="L122" s="146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46"/>
      <c r="C123" s="10"/>
      <c r="D123" s="147" t="s">
        <v>125</v>
      </c>
      <c r="E123" s="148"/>
      <c r="F123" s="148"/>
      <c r="G123" s="148"/>
      <c r="H123" s="148"/>
      <c r="I123" s="148"/>
      <c r="J123" s="149">
        <f>J449</f>
        <v>0</v>
      </c>
      <c r="K123" s="10"/>
      <c r="L123" s="146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46"/>
      <c r="C124" s="10"/>
      <c r="D124" s="147" t="s">
        <v>126</v>
      </c>
      <c r="E124" s="148"/>
      <c r="F124" s="148"/>
      <c r="G124" s="148"/>
      <c r="H124" s="148"/>
      <c r="I124" s="148"/>
      <c r="J124" s="149">
        <f>J482</f>
        <v>0</v>
      </c>
      <c r="K124" s="10"/>
      <c r="L124" s="146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46"/>
      <c r="C125" s="10"/>
      <c r="D125" s="147" t="s">
        <v>127</v>
      </c>
      <c r="E125" s="148"/>
      <c r="F125" s="148"/>
      <c r="G125" s="148"/>
      <c r="H125" s="148"/>
      <c r="I125" s="148"/>
      <c r="J125" s="149">
        <f>J489</f>
        <v>0</v>
      </c>
      <c r="K125" s="10"/>
      <c r="L125" s="146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46"/>
      <c r="C126" s="10"/>
      <c r="D126" s="147" t="s">
        <v>128</v>
      </c>
      <c r="E126" s="148"/>
      <c r="F126" s="148"/>
      <c r="G126" s="148"/>
      <c r="H126" s="148"/>
      <c r="I126" s="148"/>
      <c r="J126" s="149">
        <f>J507</f>
        <v>0</v>
      </c>
      <c r="K126" s="10"/>
      <c r="L126" s="146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9" customFormat="1" ht="24.95" customHeight="1">
      <c r="A127" s="9"/>
      <c r="B127" s="142"/>
      <c r="C127" s="9"/>
      <c r="D127" s="143" t="s">
        <v>129</v>
      </c>
      <c r="E127" s="144"/>
      <c r="F127" s="144"/>
      <c r="G127" s="144"/>
      <c r="H127" s="144"/>
      <c r="I127" s="144"/>
      <c r="J127" s="145">
        <f>J517</f>
        <v>0</v>
      </c>
      <c r="K127" s="9"/>
      <c r="L127" s="142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s="10" customFormat="1" ht="19.9" customHeight="1">
      <c r="A128" s="10"/>
      <c r="B128" s="146"/>
      <c r="C128" s="10"/>
      <c r="D128" s="147" t="s">
        <v>130</v>
      </c>
      <c r="E128" s="148"/>
      <c r="F128" s="148"/>
      <c r="G128" s="148"/>
      <c r="H128" s="148"/>
      <c r="I128" s="148"/>
      <c r="J128" s="149">
        <f>J518</f>
        <v>0</v>
      </c>
      <c r="K128" s="10"/>
      <c r="L128" s="146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9" customFormat="1" ht="24.95" customHeight="1">
      <c r="A129" s="9"/>
      <c r="B129" s="142"/>
      <c r="C129" s="9"/>
      <c r="D129" s="143" t="s">
        <v>131</v>
      </c>
      <c r="E129" s="144"/>
      <c r="F129" s="144"/>
      <c r="G129" s="144"/>
      <c r="H129" s="144"/>
      <c r="I129" s="144"/>
      <c r="J129" s="145">
        <f>J522</f>
        <v>0</v>
      </c>
      <c r="K129" s="9"/>
      <c r="L129" s="142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s="10" customFormat="1" ht="19.9" customHeight="1">
      <c r="A130" s="10"/>
      <c r="B130" s="146"/>
      <c r="C130" s="10"/>
      <c r="D130" s="147" t="s">
        <v>132</v>
      </c>
      <c r="E130" s="148"/>
      <c r="F130" s="148"/>
      <c r="G130" s="148"/>
      <c r="H130" s="148"/>
      <c r="I130" s="148"/>
      <c r="J130" s="149">
        <f>J523</f>
        <v>0</v>
      </c>
      <c r="K130" s="10"/>
      <c r="L130" s="146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10" customFormat="1" ht="19.9" customHeight="1">
      <c r="A131" s="10"/>
      <c r="B131" s="146"/>
      <c r="C131" s="10"/>
      <c r="D131" s="147" t="s">
        <v>133</v>
      </c>
      <c r="E131" s="148"/>
      <c r="F131" s="148"/>
      <c r="G131" s="148"/>
      <c r="H131" s="148"/>
      <c r="I131" s="148"/>
      <c r="J131" s="149">
        <f>J526</f>
        <v>0</v>
      </c>
      <c r="K131" s="10"/>
      <c r="L131" s="146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s="10" customFormat="1" ht="19.9" customHeight="1">
      <c r="A132" s="10"/>
      <c r="B132" s="146"/>
      <c r="C132" s="10"/>
      <c r="D132" s="147" t="s">
        <v>134</v>
      </c>
      <c r="E132" s="148"/>
      <c r="F132" s="148"/>
      <c r="G132" s="148"/>
      <c r="H132" s="148"/>
      <c r="I132" s="148"/>
      <c r="J132" s="149">
        <f>J529</f>
        <v>0</v>
      </c>
      <c r="K132" s="10"/>
      <c r="L132" s="146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s="2" customFormat="1" ht="21.8" customHeight="1">
      <c r="A133" s="36"/>
      <c r="B133" s="37"/>
      <c r="C133" s="36"/>
      <c r="D133" s="36"/>
      <c r="E133" s="36"/>
      <c r="F133" s="36"/>
      <c r="G133" s="36"/>
      <c r="H133" s="36"/>
      <c r="I133" s="36"/>
      <c r="J133" s="36"/>
      <c r="K133" s="36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s="2" customFormat="1" ht="6.95" customHeight="1">
      <c r="A134" s="36"/>
      <c r="B134" s="58"/>
      <c r="C134" s="59"/>
      <c r="D134" s="59"/>
      <c r="E134" s="59"/>
      <c r="F134" s="59"/>
      <c r="G134" s="59"/>
      <c r="H134" s="59"/>
      <c r="I134" s="59"/>
      <c r="J134" s="59"/>
      <c r="K134" s="59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8" spans="1:31" s="2" customFormat="1" ht="6.95" customHeight="1">
      <c r="A138" s="36"/>
      <c r="B138" s="60"/>
      <c r="C138" s="61"/>
      <c r="D138" s="61"/>
      <c r="E138" s="61"/>
      <c r="F138" s="61"/>
      <c r="G138" s="61"/>
      <c r="H138" s="61"/>
      <c r="I138" s="61"/>
      <c r="J138" s="61"/>
      <c r="K138" s="61"/>
      <c r="L138" s="53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31" s="2" customFormat="1" ht="24.95" customHeight="1">
      <c r="A139" s="36"/>
      <c r="B139" s="37"/>
      <c r="C139" s="21" t="s">
        <v>135</v>
      </c>
      <c r="D139" s="36"/>
      <c r="E139" s="36"/>
      <c r="F139" s="36"/>
      <c r="G139" s="36"/>
      <c r="H139" s="36"/>
      <c r="I139" s="36"/>
      <c r="J139" s="36"/>
      <c r="K139" s="36"/>
      <c r="L139" s="53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31" s="2" customFormat="1" ht="6.95" customHeight="1">
      <c r="A140" s="36"/>
      <c r="B140" s="37"/>
      <c r="C140" s="36"/>
      <c r="D140" s="36"/>
      <c r="E140" s="36"/>
      <c r="F140" s="36"/>
      <c r="G140" s="36"/>
      <c r="H140" s="36"/>
      <c r="I140" s="36"/>
      <c r="J140" s="36"/>
      <c r="K140" s="36"/>
      <c r="L140" s="53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pans="1:31" s="2" customFormat="1" ht="12" customHeight="1">
      <c r="A141" s="36"/>
      <c r="B141" s="37"/>
      <c r="C141" s="30" t="s">
        <v>16</v>
      </c>
      <c r="D141" s="36"/>
      <c r="E141" s="36"/>
      <c r="F141" s="36"/>
      <c r="G141" s="36"/>
      <c r="H141" s="36"/>
      <c r="I141" s="36"/>
      <c r="J141" s="36"/>
      <c r="K141" s="36"/>
      <c r="L141" s="53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pans="1:31" s="2" customFormat="1" ht="16.5" customHeight="1">
      <c r="A142" s="36"/>
      <c r="B142" s="37"/>
      <c r="C142" s="36"/>
      <c r="D142" s="36"/>
      <c r="E142" s="123" t="str">
        <f>E7</f>
        <v xml:space="preserve">UBYTOVNA, SANACE ZDIVA  A VYBUDOVÁNÍ SOC. ZAŘÍZENÍ</v>
      </c>
      <c r="F142" s="30"/>
      <c r="G142" s="30"/>
      <c r="H142" s="30"/>
      <c r="I142" s="36"/>
      <c r="J142" s="36"/>
      <c r="K142" s="36"/>
      <c r="L142" s="53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  <row r="143" spans="2:12" s="1" customFormat="1" ht="12" customHeight="1">
      <c r="B143" s="20"/>
      <c r="C143" s="30" t="s">
        <v>92</v>
      </c>
      <c r="L143" s="20"/>
    </row>
    <row r="144" spans="1:31" s="2" customFormat="1" ht="16.5" customHeight="1">
      <c r="A144" s="36"/>
      <c r="B144" s="37"/>
      <c r="C144" s="36"/>
      <c r="D144" s="36"/>
      <c r="E144" s="123" t="s">
        <v>93</v>
      </c>
      <c r="F144" s="36"/>
      <c r="G144" s="36"/>
      <c r="H144" s="36"/>
      <c r="I144" s="36"/>
      <c r="J144" s="36"/>
      <c r="K144" s="36"/>
      <c r="L144" s="53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  <row r="145" spans="1:31" s="2" customFormat="1" ht="12" customHeight="1">
      <c r="A145" s="36"/>
      <c r="B145" s="37"/>
      <c r="C145" s="30" t="s">
        <v>94</v>
      </c>
      <c r="D145" s="36"/>
      <c r="E145" s="36"/>
      <c r="F145" s="36"/>
      <c r="G145" s="36"/>
      <c r="H145" s="36"/>
      <c r="I145" s="36"/>
      <c r="J145" s="36"/>
      <c r="K145" s="36"/>
      <c r="L145" s="53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  <row r="146" spans="1:31" s="2" customFormat="1" ht="30" customHeight="1">
      <c r="A146" s="36"/>
      <c r="B146" s="37"/>
      <c r="C146" s="36"/>
      <c r="D146" s="36"/>
      <c r="E146" s="65" t="str">
        <f>E11</f>
        <v>23010a - UBYTOVNA, SANACE ZDIVA A VYBUDOVÁNÍ SOC. ZAŘÍZENÍ</v>
      </c>
      <c r="F146" s="36"/>
      <c r="G146" s="36"/>
      <c r="H146" s="36"/>
      <c r="I146" s="36"/>
      <c r="J146" s="36"/>
      <c r="K146" s="36"/>
      <c r="L146" s="53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</row>
    <row r="147" spans="1:31" s="2" customFormat="1" ht="6.95" customHeight="1">
      <c r="A147" s="36"/>
      <c r="B147" s="37"/>
      <c r="C147" s="36"/>
      <c r="D147" s="36"/>
      <c r="E147" s="36"/>
      <c r="F147" s="36"/>
      <c r="G147" s="36"/>
      <c r="H147" s="36"/>
      <c r="I147" s="36"/>
      <c r="J147" s="36"/>
      <c r="K147" s="36"/>
      <c r="L147" s="53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</row>
    <row r="148" spans="1:31" s="2" customFormat="1" ht="12" customHeight="1">
      <c r="A148" s="36"/>
      <c r="B148" s="37"/>
      <c r="C148" s="30" t="s">
        <v>20</v>
      </c>
      <c r="D148" s="36"/>
      <c r="E148" s="36"/>
      <c r="F148" s="25" t="str">
        <f>F14</f>
        <v>Kolín, Polepská 550</v>
      </c>
      <c r="G148" s="36"/>
      <c r="H148" s="36"/>
      <c r="I148" s="30" t="s">
        <v>22</v>
      </c>
      <c r="J148" s="67" t="str">
        <f>IF(J14="","",J14)</f>
        <v>6. 2. 2023</v>
      </c>
      <c r="K148" s="36"/>
      <c r="L148" s="53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  <row r="149" spans="1:31" s="2" customFormat="1" ht="6.95" customHeight="1">
      <c r="A149" s="36"/>
      <c r="B149" s="37"/>
      <c r="C149" s="36"/>
      <c r="D149" s="36"/>
      <c r="E149" s="36"/>
      <c r="F149" s="36"/>
      <c r="G149" s="36"/>
      <c r="H149" s="36"/>
      <c r="I149" s="36"/>
      <c r="J149" s="36"/>
      <c r="K149" s="36"/>
      <c r="L149" s="53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</row>
    <row r="150" spans="1:31" s="2" customFormat="1" ht="40.05" customHeight="1">
      <c r="A150" s="36"/>
      <c r="B150" s="37"/>
      <c r="C150" s="30" t="s">
        <v>24</v>
      </c>
      <c r="D150" s="36"/>
      <c r="E150" s="36"/>
      <c r="F150" s="25" t="str">
        <f>E17</f>
        <v>Město Kolín, Karlovo náměstí 78, Kolín I</v>
      </c>
      <c r="G150" s="36"/>
      <c r="H150" s="36"/>
      <c r="I150" s="30" t="s">
        <v>30</v>
      </c>
      <c r="J150" s="34" t="str">
        <f>E23</f>
        <v>AZ PROJECT spol. s r.o., Plynárenská 830, Kolín</v>
      </c>
      <c r="K150" s="36"/>
      <c r="L150" s="53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</row>
    <row r="151" spans="1:31" s="2" customFormat="1" ht="40.05" customHeight="1">
      <c r="A151" s="36"/>
      <c r="B151" s="37"/>
      <c r="C151" s="30" t="s">
        <v>28</v>
      </c>
      <c r="D151" s="36"/>
      <c r="E151" s="36"/>
      <c r="F151" s="25" t="str">
        <f>IF(E20="","",E20)</f>
        <v>Vyplň údaj</v>
      </c>
      <c r="G151" s="36"/>
      <c r="H151" s="36"/>
      <c r="I151" s="30" t="s">
        <v>35</v>
      </c>
      <c r="J151" s="34" t="str">
        <f>E26</f>
        <v>AZ PROJECT spol. s r.o., Plynárenská 830, Kolín</v>
      </c>
      <c r="K151" s="36"/>
      <c r="L151" s="53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</row>
    <row r="152" spans="1:31" s="2" customFormat="1" ht="10.3" customHeight="1">
      <c r="A152" s="36"/>
      <c r="B152" s="37"/>
      <c r="C152" s="36"/>
      <c r="D152" s="36"/>
      <c r="E152" s="36"/>
      <c r="F152" s="36"/>
      <c r="G152" s="36"/>
      <c r="H152" s="36"/>
      <c r="I152" s="36"/>
      <c r="J152" s="36"/>
      <c r="K152" s="36"/>
      <c r="L152" s="53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</row>
    <row r="153" spans="1:31" s="11" customFormat="1" ht="29.25" customHeight="1">
      <c r="A153" s="150"/>
      <c r="B153" s="151"/>
      <c r="C153" s="152" t="s">
        <v>136</v>
      </c>
      <c r="D153" s="153" t="s">
        <v>62</v>
      </c>
      <c r="E153" s="153" t="s">
        <v>58</v>
      </c>
      <c r="F153" s="153" t="s">
        <v>59</v>
      </c>
      <c r="G153" s="153" t="s">
        <v>137</v>
      </c>
      <c r="H153" s="153" t="s">
        <v>138</v>
      </c>
      <c r="I153" s="153" t="s">
        <v>139</v>
      </c>
      <c r="J153" s="153" t="s">
        <v>98</v>
      </c>
      <c r="K153" s="154" t="s">
        <v>140</v>
      </c>
      <c r="L153" s="155"/>
      <c r="M153" s="84" t="s">
        <v>1</v>
      </c>
      <c r="N153" s="85" t="s">
        <v>41</v>
      </c>
      <c r="O153" s="85" t="s">
        <v>141</v>
      </c>
      <c r="P153" s="85" t="s">
        <v>142</v>
      </c>
      <c r="Q153" s="85" t="s">
        <v>143</v>
      </c>
      <c r="R153" s="85" t="s">
        <v>144</v>
      </c>
      <c r="S153" s="85" t="s">
        <v>145</v>
      </c>
      <c r="T153" s="86" t="s">
        <v>146</v>
      </c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</row>
    <row r="154" spans="1:63" s="2" customFormat="1" ht="22.8" customHeight="1">
      <c r="A154" s="36"/>
      <c r="B154" s="37"/>
      <c r="C154" s="91" t="s">
        <v>147</v>
      </c>
      <c r="D154" s="36"/>
      <c r="E154" s="36"/>
      <c r="F154" s="36"/>
      <c r="G154" s="36"/>
      <c r="H154" s="36"/>
      <c r="I154" s="36"/>
      <c r="J154" s="156">
        <f>BK154</f>
        <v>0</v>
      </c>
      <c r="K154" s="36"/>
      <c r="L154" s="37"/>
      <c r="M154" s="87"/>
      <c r="N154" s="71"/>
      <c r="O154" s="88"/>
      <c r="P154" s="157">
        <f>P155+P347+P517+P522</f>
        <v>0</v>
      </c>
      <c r="Q154" s="88"/>
      <c r="R154" s="157">
        <f>R155+R347+R517+R522</f>
        <v>123.37105001</v>
      </c>
      <c r="S154" s="88"/>
      <c r="T154" s="158">
        <f>T155+T347+T517+T522</f>
        <v>69.29563300000001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7" t="s">
        <v>76</v>
      </c>
      <c r="AU154" s="17" t="s">
        <v>100</v>
      </c>
      <c r="BK154" s="159">
        <f>BK155+BK347+BK517+BK522</f>
        <v>0</v>
      </c>
    </row>
    <row r="155" spans="1:63" s="12" customFormat="1" ht="25.9" customHeight="1">
      <c r="A155" s="12"/>
      <c r="B155" s="160"/>
      <c r="C155" s="12"/>
      <c r="D155" s="161" t="s">
        <v>76</v>
      </c>
      <c r="E155" s="162" t="s">
        <v>148</v>
      </c>
      <c r="F155" s="162" t="s">
        <v>149</v>
      </c>
      <c r="G155" s="12"/>
      <c r="H155" s="12"/>
      <c r="I155" s="163"/>
      <c r="J155" s="164">
        <f>BK155</f>
        <v>0</v>
      </c>
      <c r="K155" s="12"/>
      <c r="L155" s="160"/>
      <c r="M155" s="165"/>
      <c r="N155" s="166"/>
      <c r="O155" s="166"/>
      <c r="P155" s="167">
        <f>P156+P190+P207+P230+P233+P296+P300+P335+P345</f>
        <v>0</v>
      </c>
      <c r="Q155" s="166"/>
      <c r="R155" s="167">
        <f>R156+R190+R207+R230+R233+R296+R300+R335+R345</f>
        <v>109.42330587000001</v>
      </c>
      <c r="S155" s="166"/>
      <c r="T155" s="168">
        <f>T156+T190+T207+T230+T233+T296+T300+T335+T345</f>
        <v>67.904008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61" t="s">
        <v>83</v>
      </c>
      <c r="AT155" s="169" t="s">
        <v>76</v>
      </c>
      <c r="AU155" s="169" t="s">
        <v>77</v>
      </c>
      <c r="AY155" s="161" t="s">
        <v>150</v>
      </c>
      <c r="BK155" s="170">
        <f>BK156+BK190+BK207+BK230+BK233+BK296+BK300+BK335+BK345</f>
        <v>0</v>
      </c>
    </row>
    <row r="156" spans="1:63" s="12" customFormat="1" ht="22.8" customHeight="1">
      <c r="A156" s="12"/>
      <c r="B156" s="160"/>
      <c r="C156" s="12"/>
      <c r="D156" s="161" t="s">
        <v>76</v>
      </c>
      <c r="E156" s="171" t="s">
        <v>83</v>
      </c>
      <c r="F156" s="171" t="s">
        <v>151</v>
      </c>
      <c r="G156" s="12"/>
      <c r="H156" s="12"/>
      <c r="I156" s="163"/>
      <c r="J156" s="172">
        <f>BK156</f>
        <v>0</v>
      </c>
      <c r="K156" s="12"/>
      <c r="L156" s="160"/>
      <c r="M156" s="165"/>
      <c r="N156" s="166"/>
      <c r="O156" s="166"/>
      <c r="P156" s="167">
        <f>SUM(P157:P189)</f>
        <v>0</v>
      </c>
      <c r="Q156" s="166"/>
      <c r="R156" s="167">
        <f>SUM(R157:R189)</f>
        <v>30.96381676</v>
      </c>
      <c r="S156" s="166"/>
      <c r="T156" s="168">
        <f>SUM(T157:T189)</f>
        <v>16.766000000000002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61" t="s">
        <v>83</v>
      </c>
      <c r="AT156" s="169" t="s">
        <v>76</v>
      </c>
      <c r="AU156" s="169" t="s">
        <v>83</v>
      </c>
      <c r="AY156" s="161" t="s">
        <v>150</v>
      </c>
      <c r="BK156" s="170">
        <f>SUM(BK157:BK189)</f>
        <v>0</v>
      </c>
    </row>
    <row r="157" spans="1:65" s="2" customFormat="1" ht="24.15" customHeight="1">
      <c r="A157" s="36"/>
      <c r="B157" s="173"/>
      <c r="C157" s="174" t="s">
        <v>83</v>
      </c>
      <c r="D157" s="174" t="s">
        <v>152</v>
      </c>
      <c r="E157" s="175" t="s">
        <v>153</v>
      </c>
      <c r="F157" s="176" t="s">
        <v>154</v>
      </c>
      <c r="G157" s="177" t="s">
        <v>155</v>
      </c>
      <c r="H157" s="178">
        <v>9.1</v>
      </c>
      <c r="I157" s="179"/>
      <c r="J157" s="180">
        <f>ROUND(I157*H157,2)</f>
        <v>0</v>
      </c>
      <c r="K157" s="176" t="s">
        <v>156</v>
      </c>
      <c r="L157" s="37"/>
      <c r="M157" s="181" t="s">
        <v>1</v>
      </c>
      <c r="N157" s="182" t="s">
        <v>42</v>
      </c>
      <c r="O157" s="75"/>
      <c r="P157" s="183">
        <f>O157*H157</f>
        <v>0</v>
      </c>
      <c r="Q157" s="183">
        <v>0</v>
      </c>
      <c r="R157" s="183">
        <f>Q157*H157</f>
        <v>0</v>
      </c>
      <c r="S157" s="183">
        <v>0.26</v>
      </c>
      <c r="T157" s="184">
        <f>S157*H157</f>
        <v>2.366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5" t="s">
        <v>157</v>
      </c>
      <c r="AT157" s="185" t="s">
        <v>152</v>
      </c>
      <c r="AU157" s="185" t="s">
        <v>85</v>
      </c>
      <c r="AY157" s="17" t="s">
        <v>150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7" t="s">
        <v>83</v>
      </c>
      <c r="BK157" s="186">
        <f>ROUND(I157*H157,2)</f>
        <v>0</v>
      </c>
      <c r="BL157" s="17" t="s">
        <v>157</v>
      </c>
      <c r="BM157" s="185" t="s">
        <v>158</v>
      </c>
    </row>
    <row r="158" spans="1:51" s="13" customFormat="1" ht="12">
      <c r="A158" s="13"/>
      <c r="B158" s="187"/>
      <c r="C158" s="13"/>
      <c r="D158" s="188" t="s">
        <v>159</v>
      </c>
      <c r="E158" s="189" t="s">
        <v>1</v>
      </c>
      <c r="F158" s="190" t="s">
        <v>160</v>
      </c>
      <c r="G158" s="13"/>
      <c r="H158" s="191">
        <v>9.1</v>
      </c>
      <c r="I158" s="192"/>
      <c r="J158" s="13"/>
      <c r="K158" s="13"/>
      <c r="L158" s="187"/>
      <c r="M158" s="193"/>
      <c r="N158" s="194"/>
      <c r="O158" s="194"/>
      <c r="P158" s="194"/>
      <c r="Q158" s="194"/>
      <c r="R158" s="194"/>
      <c r="S158" s="194"/>
      <c r="T158" s="19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9" t="s">
        <v>159</v>
      </c>
      <c r="AU158" s="189" t="s">
        <v>85</v>
      </c>
      <c r="AV158" s="13" t="s">
        <v>85</v>
      </c>
      <c r="AW158" s="13" t="s">
        <v>34</v>
      </c>
      <c r="AX158" s="13" t="s">
        <v>83</v>
      </c>
      <c r="AY158" s="189" t="s">
        <v>150</v>
      </c>
    </row>
    <row r="159" spans="1:65" s="2" customFormat="1" ht="24.15" customHeight="1">
      <c r="A159" s="36"/>
      <c r="B159" s="173"/>
      <c r="C159" s="174" t="s">
        <v>85</v>
      </c>
      <c r="D159" s="174" t="s">
        <v>152</v>
      </c>
      <c r="E159" s="175" t="s">
        <v>161</v>
      </c>
      <c r="F159" s="176" t="s">
        <v>162</v>
      </c>
      <c r="G159" s="177" t="s">
        <v>155</v>
      </c>
      <c r="H159" s="178">
        <v>36</v>
      </c>
      <c r="I159" s="179"/>
      <c r="J159" s="180">
        <f>ROUND(I159*H159,2)</f>
        <v>0</v>
      </c>
      <c r="K159" s="176" t="s">
        <v>156</v>
      </c>
      <c r="L159" s="37"/>
      <c r="M159" s="181" t="s">
        <v>1</v>
      </c>
      <c r="N159" s="182" t="s">
        <v>42</v>
      </c>
      <c r="O159" s="75"/>
      <c r="P159" s="183">
        <f>O159*H159</f>
        <v>0</v>
      </c>
      <c r="Q159" s="183">
        <v>0</v>
      </c>
      <c r="R159" s="183">
        <f>Q159*H159</f>
        <v>0</v>
      </c>
      <c r="S159" s="183">
        <v>0.4</v>
      </c>
      <c r="T159" s="184">
        <f>S159*H159</f>
        <v>14.4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5" t="s">
        <v>157</v>
      </c>
      <c r="AT159" s="185" t="s">
        <v>152</v>
      </c>
      <c r="AU159" s="185" t="s">
        <v>85</v>
      </c>
      <c r="AY159" s="17" t="s">
        <v>150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7" t="s">
        <v>83</v>
      </c>
      <c r="BK159" s="186">
        <f>ROUND(I159*H159,2)</f>
        <v>0</v>
      </c>
      <c r="BL159" s="17" t="s">
        <v>157</v>
      </c>
      <c r="BM159" s="185" t="s">
        <v>163</v>
      </c>
    </row>
    <row r="160" spans="1:51" s="13" customFormat="1" ht="12">
      <c r="A160" s="13"/>
      <c r="B160" s="187"/>
      <c r="C160" s="13"/>
      <c r="D160" s="188" t="s">
        <v>159</v>
      </c>
      <c r="E160" s="189" t="s">
        <v>1</v>
      </c>
      <c r="F160" s="190" t="s">
        <v>164</v>
      </c>
      <c r="G160" s="13"/>
      <c r="H160" s="191">
        <v>36</v>
      </c>
      <c r="I160" s="192"/>
      <c r="J160" s="13"/>
      <c r="K160" s="13"/>
      <c r="L160" s="187"/>
      <c r="M160" s="193"/>
      <c r="N160" s="194"/>
      <c r="O160" s="194"/>
      <c r="P160" s="194"/>
      <c r="Q160" s="194"/>
      <c r="R160" s="194"/>
      <c r="S160" s="194"/>
      <c r="T160" s="19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9" t="s">
        <v>159</v>
      </c>
      <c r="AU160" s="189" t="s">
        <v>85</v>
      </c>
      <c r="AV160" s="13" t="s">
        <v>85</v>
      </c>
      <c r="AW160" s="13" t="s">
        <v>34</v>
      </c>
      <c r="AX160" s="13" t="s">
        <v>83</v>
      </c>
      <c r="AY160" s="189" t="s">
        <v>150</v>
      </c>
    </row>
    <row r="161" spans="1:65" s="2" customFormat="1" ht="24.15" customHeight="1">
      <c r="A161" s="36"/>
      <c r="B161" s="173"/>
      <c r="C161" s="174" t="s">
        <v>165</v>
      </c>
      <c r="D161" s="174" t="s">
        <v>152</v>
      </c>
      <c r="E161" s="175" t="s">
        <v>166</v>
      </c>
      <c r="F161" s="176" t="s">
        <v>167</v>
      </c>
      <c r="G161" s="177" t="s">
        <v>168</v>
      </c>
      <c r="H161" s="178">
        <v>1</v>
      </c>
      <c r="I161" s="179"/>
      <c r="J161" s="180">
        <f>ROUND(I161*H161,2)</f>
        <v>0</v>
      </c>
      <c r="K161" s="176" t="s">
        <v>156</v>
      </c>
      <c r="L161" s="37"/>
      <c r="M161" s="181" t="s">
        <v>1</v>
      </c>
      <c r="N161" s="182" t="s">
        <v>42</v>
      </c>
      <c r="O161" s="75"/>
      <c r="P161" s="183">
        <f>O161*H161</f>
        <v>0</v>
      </c>
      <c r="Q161" s="183">
        <v>0.00065</v>
      </c>
      <c r="R161" s="183">
        <f>Q161*H161</f>
        <v>0.00065</v>
      </c>
      <c r="S161" s="183">
        <v>0</v>
      </c>
      <c r="T161" s="184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5" t="s">
        <v>157</v>
      </c>
      <c r="AT161" s="185" t="s">
        <v>152</v>
      </c>
      <c r="AU161" s="185" t="s">
        <v>85</v>
      </c>
      <c r="AY161" s="17" t="s">
        <v>150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7" t="s">
        <v>83</v>
      </c>
      <c r="BK161" s="186">
        <f>ROUND(I161*H161,2)</f>
        <v>0</v>
      </c>
      <c r="BL161" s="17" t="s">
        <v>157</v>
      </c>
      <c r="BM161" s="185" t="s">
        <v>169</v>
      </c>
    </row>
    <row r="162" spans="1:65" s="2" customFormat="1" ht="24.15" customHeight="1">
      <c r="A162" s="36"/>
      <c r="B162" s="173"/>
      <c r="C162" s="196" t="s">
        <v>157</v>
      </c>
      <c r="D162" s="196" t="s">
        <v>170</v>
      </c>
      <c r="E162" s="197" t="s">
        <v>171</v>
      </c>
      <c r="F162" s="198" t="s">
        <v>172</v>
      </c>
      <c r="G162" s="199" t="s">
        <v>168</v>
      </c>
      <c r="H162" s="200">
        <v>90</v>
      </c>
      <c r="I162" s="201"/>
      <c r="J162" s="202">
        <f>ROUND(I162*H162,2)</f>
        <v>0</v>
      </c>
      <c r="K162" s="198" t="s">
        <v>156</v>
      </c>
      <c r="L162" s="203"/>
      <c r="M162" s="204" t="s">
        <v>1</v>
      </c>
      <c r="N162" s="205" t="s">
        <v>42</v>
      </c>
      <c r="O162" s="75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5" t="s">
        <v>173</v>
      </c>
      <c r="AT162" s="185" t="s">
        <v>170</v>
      </c>
      <c r="AU162" s="185" t="s">
        <v>85</v>
      </c>
      <c r="AY162" s="17" t="s">
        <v>150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7" t="s">
        <v>83</v>
      </c>
      <c r="BK162" s="186">
        <f>ROUND(I162*H162,2)</f>
        <v>0</v>
      </c>
      <c r="BL162" s="17" t="s">
        <v>157</v>
      </c>
      <c r="BM162" s="185" t="s">
        <v>174</v>
      </c>
    </row>
    <row r="163" spans="1:65" s="2" customFormat="1" ht="24.15" customHeight="1">
      <c r="A163" s="36"/>
      <c r="B163" s="173"/>
      <c r="C163" s="174" t="s">
        <v>175</v>
      </c>
      <c r="D163" s="174" t="s">
        <v>152</v>
      </c>
      <c r="E163" s="175" t="s">
        <v>176</v>
      </c>
      <c r="F163" s="176" t="s">
        <v>177</v>
      </c>
      <c r="G163" s="177" t="s">
        <v>168</v>
      </c>
      <c r="H163" s="178">
        <v>1</v>
      </c>
      <c r="I163" s="179"/>
      <c r="J163" s="180">
        <f>ROUND(I163*H163,2)</f>
        <v>0</v>
      </c>
      <c r="K163" s="176" t="s">
        <v>156</v>
      </c>
      <c r="L163" s="37"/>
      <c r="M163" s="181" t="s">
        <v>1</v>
      </c>
      <c r="N163" s="182" t="s">
        <v>42</v>
      </c>
      <c r="O163" s="75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5" t="s">
        <v>157</v>
      </c>
      <c r="AT163" s="185" t="s">
        <v>152</v>
      </c>
      <c r="AU163" s="185" t="s">
        <v>85</v>
      </c>
      <c r="AY163" s="17" t="s">
        <v>150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7" t="s">
        <v>83</v>
      </c>
      <c r="BK163" s="186">
        <f>ROUND(I163*H163,2)</f>
        <v>0</v>
      </c>
      <c r="BL163" s="17" t="s">
        <v>157</v>
      </c>
      <c r="BM163" s="185" t="s">
        <v>178</v>
      </c>
    </row>
    <row r="164" spans="1:65" s="2" customFormat="1" ht="24.15" customHeight="1">
      <c r="A164" s="36"/>
      <c r="B164" s="173"/>
      <c r="C164" s="174" t="s">
        <v>179</v>
      </c>
      <c r="D164" s="174" t="s">
        <v>152</v>
      </c>
      <c r="E164" s="175" t="s">
        <v>180</v>
      </c>
      <c r="F164" s="176" t="s">
        <v>181</v>
      </c>
      <c r="G164" s="177" t="s">
        <v>182</v>
      </c>
      <c r="H164" s="178">
        <v>34</v>
      </c>
      <c r="I164" s="179"/>
      <c r="J164" s="180">
        <f>ROUND(I164*H164,2)</f>
        <v>0</v>
      </c>
      <c r="K164" s="176" t="s">
        <v>156</v>
      </c>
      <c r="L164" s="37"/>
      <c r="M164" s="181" t="s">
        <v>1</v>
      </c>
      <c r="N164" s="182" t="s">
        <v>42</v>
      </c>
      <c r="O164" s="75"/>
      <c r="P164" s="183">
        <f>O164*H164</f>
        <v>0</v>
      </c>
      <c r="Q164" s="183">
        <v>0.0001</v>
      </c>
      <c r="R164" s="183">
        <f>Q164*H164</f>
        <v>0.0034000000000000002</v>
      </c>
      <c r="S164" s="183">
        <v>0</v>
      </c>
      <c r="T164" s="184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5" t="s">
        <v>157</v>
      </c>
      <c r="AT164" s="185" t="s">
        <v>152</v>
      </c>
      <c r="AU164" s="185" t="s">
        <v>85</v>
      </c>
      <c r="AY164" s="17" t="s">
        <v>150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7" t="s">
        <v>83</v>
      </c>
      <c r="BK164" s="186">
        <f>ROUND(I164*H164,2)</f>
        <v>0</v>
      </c>
      <c r="BL164" s="17" t="s">
        <v>157</v>
      </c>
      <c r="BM164" s="185" t="s">
        <v>183</v>
      </c>
    </row>
    <row r="165" spans="1:65" s="2" customFormat="1" ht="24.15" customHeight="1">
      <c r="A165" s="36"/>
      <c r="B165" s="173"/>
      <c r="C165" s="196" t="s">
        <v>184</v>
      </c>
      <c r="D165" s="196" t="s">
        <v>170</v>
      </c>
      <c r="E165" s="197" t="s">
        <v>185</v>
      </c>
      <c r="F165" s="198" t="s">
        <v>186</v>
      </c>
      <c r="G165" s="199" t="s">
        <v>168</v>
      </c>
      <c r="H165" s="200">
        <v>3060</v>
      </c>
      <c r="I165" s="201"/>
      <c r="J165" s="202">
        <f>ROUND(I165*H165,2)</f>
        <v>0</v>
      </c>
      <c r="K165" s="198" t="s">
        <v>156</v>
      </c>
      <c r="L165" s="203"/>
      <c r="M165" s="204" t="s">
        <v>1</v>
      </c>
      <c r="N165" s="205" t="s">
        <v>42</v>
      </c>
      <c r="O165" s="75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5" t="s">
        <v>173</v>
      </c>
      <c r="AT165" s="185" t="s">
        <v>170</v>
      </c>
      <c r="AU165" s="185" t="s">
        <v>85</v>
      </c>
      <c r="AY165" s="17" t="s">
        <v>150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17" t="s">
        <v>83</v>
      </c>
      <c r="BK165" s="186">
        <f>ROUND(I165*H165,2)</f>
        <v>0</v>
      </c>
      <c r="BL165" s="17" t="s">
        <v>157</v>
      </c>
      <c r="BM165" s="185" t="s">
        <v>187</v>
      </c>
    </row>
    <row r="166" spans="1:51" s="13" customFormat="1" ht="12">
      <c r="A166" s="13"/>
      <c r="B166" s="187"/>
      <c r="C166" s="13"/>
      <c r="D166" s="188" t="s">
        <v>159</v>
      </c>
      <c r="E166" s="189" t="s">
        <v>1</v>
      </c>
      <c r="F166" s="190" t="s">
        <v>188</v>
      </c>
      <c r="G166" s="13"/>
      <c r="H166" s="191">
        <v>3060</v>
      </c>
      <c r="I166" s="192"/>
      <c r="J166" s="13"/>
      <c r="K166" s="13"/>
      <c r="L166" s="187"/>
      <c r="M166" s="193"/>
      <c r="N166" s="194"/>
      <c r="O166" s="194"/>
      <c r="P166" s="194"/>
      <c r="Q166" s="194"/>
      <c r="R166" s="194"/>
      <c r="S166" s="194"/>
      <c r="T166" s="19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9" t="s">
        <v>159</v>
      </c>
      <c r="AU166" s="189" t="s">
        <v>85</v>
      </c>
      <c r="AV166" s="13" t="s">
        <v>85</v>
      </c>
      <c r="AW166" s="13" t="s">
        <v>34</v>
      </c>
      <c r="AX166" s="13" t="s">
        <v>83</v>
      </c>
      <c r="AY166" s="189" t="s">
        <v>150</v>
      </c>
    </row>
    <row r="167" spans="1:65" s="2" customFormat="1" ht="24.15" customHeight="1">
      <c r="A167" s="36"/>
      <c r="B167" s="173"/>
      <c r="C167" s="174" t="s">
        <v>173</v>
      </c>
      <c r="D167" s="174" t="s">
        <v>152</v>
      </c>
      <c r="E167" s="175" t="s">
        <v>189</v>
      </c>
      <c r="F167" s="176" t="s">
        <v>190</v>
      </c>
      <c r="G167" s="177" t="s">
        <v>182</v>
      </c>
      <c r="H167" s="178">
        <v>34</v>
      </c>
      <c r="I167" s="179"/>
      <c r="J167" s="180">
        <f>ROUND(I167*H167,2)</f>
        <v>0</v>
      </c>
      <c r="K167" s="176" t="s">
        <v>156</v>
      </c>
      <c r="L167" s="37"/>
      <c r="M167" s="181" t="s">
        <v>1</v>
      </c>
      <c r="N167" s="182" t="s">
        <v>42</v>
      </c>
      <c r="O167" s="75"/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5" t="s">
        <v>157</v>
      </c>
      <c r="AT167" s="185" t="s">
        <v>152</v>
      </c>
      <c r="AU167" s="185" t="s">
        <v>85</v>
      </c>
      <c r="AY167" s="17" t="s">
        <v>150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7" t="s">
        <v>83</v>
      </c>
      <c r="BK167" s="186">
        <f>ROUND(I167*H167,2)</f>
        <v>0</v>
      </c>
      <c r="BL167" s="17" t="s">
        <v>157</v>
      </c>
      <c r="BM167" s="185" t="s">
        <v>191</v>
      </c>
    </row>
    <row r="168" spans="1:65" s="2" customFormat="1" ht="16.5" customHeight="1">
      <c r="A168" s="36"/>
      <c r="B168" s="173"/>
      <c r="C168" s="174" t="s">
        <v>192</v>
      </c>
      <c r="D168" s="174" t="s">
        <v>152</v>
      </c>
      <c r="E168" s="175" t="s">
        <v>193</v>
      </c>
      <c r="F168" s="176" t="s">
        <v>194</v>
      </c>
      <c r="G168" s="177" t="s">
        <v>182</v>
      </c>
      <c r="H168" s="178">
        <v>51</v>
      </c>
      <c r="I168" s="179"/>
      <c r="J168" s="180">
        <f>ROUND(I168*H168,2)</f>
        <v>0</v>
      </c>
      <c r="K168" s="176" t="s">
        <v>1</v>
      </c>
      <c r="L168" s="37"/>
      <c r="M168" s="181" t="s">
        <v>1</v>
      </c>
      <c r="N168" s="182" t="s">
        <v>42</v>
      </c>
      <c r="O168" s="75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5" t="s">
        <v>157</v>
      </c>
      <c r="AT168" s="185" t="s">
        <v>152</v>
      </c>
      <c r="AU168" s="185" t="s">
        <v>85</v>
      </c>
      <c r="AY168" s="17" t="s">
        <v>150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17" t="s">
        <v>83</v>
      </c>
      <c r="BK168" s="186">
        <f>ROUND(I168*H168,2)</f>
        <v>0</v>
      </c>
      <c r="BL168" s="17" t="s">
        <v>157</v>
      </c>
      <c r="BM168" s="185" t="s">
        <v>195</v>
      </c>
    </row>
    <row r="169" spans="1:51" s="13" customFormat="1" ht="12">
      <c r="A169" s="13"/>
      <c r="B169" s="187"/>
      <c r="C169" s="13"/>
      <c r="D169" s="188" t="s">
        <v>159</v>
      </c>
      <c r="E169" s="189" t="s">
        <v>1</v>
      </c>
      <c r="F169" s="190" t="s">
        <v>196</v>
      </c>
      <c r="G169" s="13"/>
      <c r="H169" s="191">
        <v>51</v>
      </c>
      <c r="I169" s="192"/>
      <c r="J169" s="13"/>
      <c r="K169" s="13"/>
      <c r="L169" s="187"/>
      <c r="M169" s="193"/>
      <c r="N169" s="194"/>
      <c r="O169" s="194"/>
      <c r="P169" s="194"/>
      <c r="Q169" s="194"/>
      <c r="R169" s="194"/>
      <c r="S169" s="194"/>
      <c r="T169" s="19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9" t="s">
        <v>159</v>
      </c>
      <c r="AU169" s="189" t="s">
        <v>85</v>
      </c>
      <c r="AV169" s="13" t="s">
        <v>85</v>
      </c>
      <c r="AW169" s="13" t="s">
        <v>34</v>
      </c>
      <c r="AX169" s="13" t="s">
        <v>83</v>
      </c>
      <c r="AY169" s="189" t="s">
        <v>150</v>
      </c>
    </row>
    <row r="170" spans="1:65" s="2" customFormat="1" ht="16.5" customHeight="1">
      <c r="A170" s="36"/>
      <c r="B170" s="173"/>
      <c r="C170" s="174" t="s">
        <v>197</v>
      </c>
      <c r="D170" s="174" t="s">
        <v>152</v>
      </c>
      <c r="E170" s="175" t="s">
        <v>198</v>
      </c>
      <c r="F170" s="176" t="s">
        <v>199</v>
      </c>
      <c r="G170" s="177" t="s">
        <v>200</v>
      </c>
      <c r="H170" s="178">
        <v>1</v>
      </c>
      <c r="I170" s="179"/>
      <c r="J170" s="180">
        <f>ROUND(I170*H170,2)</f>
        <v>0</v>
      </c>
      <c r="K170" s="176" t="s">
        <v>1</v>
      </c>
      <c r="L170" s="37"/>
      <c r="M170" s="181" t="s">
        <v>1</v>
      </c>
      <c r="N170" s="182" t="s">
        <v>42</v>
      </c>
      <c r="O170" s="75"/>
      <c r="P170" s="183">
        <f>O170*H170</f>
        <v>0</v>
      </c>
      <c r="Q170" s="183">
        <v>0</v>
      </c>
      <c r="R170" s="183">
        <f>Q170*H170</f>
        <v>0</v>
      </c>
      <c r="S170" s="183">
        <v>0</v>
      </c>
      <c r="T170" s="184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5" t="s">
        <v>157</v>
      </c>
      <c r="AT170" s="185" t="s">
        <v>152</v>
      </c>
      <c r="AU170" s="185" t="s">
        <v>85</v>
      </c>
      <c r="AY170" s="17" t="s">
        <v>150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17" t="s">
        <v>83</v>
      </c>
      <c r="BK170" s="186">
        <f>ROUND(I170*H170,2)</f>
        <v>0</v>
      </c>
      <c r="BL170" s="17" t="s">
        <v>157</v>
      </c>
      <c r="BM170" s="185" t="s">
        <v>201</v>
      </c>
    </row>
    <row r="171" spans="1:65" s="2" customFormat="1" ht="24.15" customHeight="1">
      <c r="A171" s="36"/>
      <c r="B171" s="173"/>
      <c r="C171" s="174" t="s">
        <v>202</v>
      </c>
      <c r="D171" s="174" t="s">
        <v>152</v>
      </c>
      <c r="E171" s="175" t="s">
        <v>203</v>
      </c>
      <c r="F171" s="176" t="s">
        <v>204</v>
      </c>
      <c r="G171" s="177" t="s">
        <v>205</v>
      </c>
      <c r="H171" s="178">
        <v>1.541</v>
      </c>
      <c r="I171" s="179"/>
      <c r="J171" s="180">
        <f>ROUND(I171*H171,2)</f>
        <v>0</v>
      </c>
      <c r="K171" s="176" t="s">
        <v>156</v>
      </c>
      <c r="L171" s="37"/>
      <c r="M171" s="181" t="s">
        <v>1</v>
      </c>
      <c r="N171" s="182" t="s">
        <v>42</v>
      </c>
      <c r="O171" s="75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5" t="s">
        <v>157</v>
      </c>
      <c r="AT171" s="185" t="s">
        <v>152</v>
      </c>
      <c r="AU171" s="185" t="s">
        <v>85</v>
      </c>
      <c r="AY171" s="17" t="s">
        <v>150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7" t="s">
        <v>83</v>
      </c>
      <c r="BK171" s="186">
        <f>ROUND(I171*H171,2)</f>
        <v>0</v>
      </c>
      <c r="BL171" s="17" t="s">
        <v>157</v>
      </c>
      <c r="BM171" s="185" t="s">
        <v>206</v>
      </c>
    </row>
    <row r="172" spans="1:51" s="13" customFormat="1" ht="12">
      <c r="A172" s="13"/>
      <c r="B172" s="187"/>
      <c r="C172" s="13"/>
      <c r="D172" s="188" t="s">
        <v>159</v>
      </c>
      <c r="E172" s="189" t="s">
        <v>1</v>
      </c>
      <c r="F172" s="190" t="s">
        <v>207</v>
      </c>
      <c r="G172" s="13"/>
      <c r="H172" s="191">
        <v>1.541</v>
      </c>
      <c r="I172" s="192"/>
      <c r="J172" s="13"/>
      <c r="K172" s="13"/>
      <c r="L172" s="187"/>
      <c r="M172" s="193"/>
      <c r="N172" s="194"/>
      <c r="O172" s="194"/>
      <c r="P172" s="194"/>
      <c r="Q172" s="194"/>
      <c r="R172" s="194"/>
      <c r="S172" s="194"/>
      <c r="T172" s="19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9" t="s">
        <v>159</v>
      </c>
      <c r="AU172" s="189" t="s">
        <v>85</v>
      </c>
      <c r="AV172" s="13" t="s">
        <v>85</v>
      </c>
      <c r="AW172" s="13" t="s">
        <v>34</v>
      </c>
      <c r="AX172" s="13" t="s">
        <v>83</v>
      </c>
      <c r="AY172" s="189" t="s">
        <v>150</v>
      </c>
    </row>
    <row r="173" spans="1:65" s="2" customFormat="1" ht="33" customHeight="1">
      <c r="A173" s="36"/>
      <c r="B173" s="173"/>
      <c r="C173" s="174" t="s">
        <v>208</v>
      </c>
      <c r="D173" s="174" t="s">
        <v>152</v>
      </c>
      <c r="E173" s="175" t="s">
        <v>209</v>
      </c>
      <c r="F173" s="176" t="s">
        <v>210</v>
      </c>
      <c r="G173" s="177" t="s">
        <v>205</v>
      </c>
      <c r="H173" s="178">
        <v>26.106</v>
      </c>
      <c r="I173" s="179"/>
      <c r="J173" s="180">
        <f>ROUND(I173*H173,2)</f>
        <v>0</v>
      </c>
      <c r="K173" s="176" t="s">
        <v>156</v>
      </c>
      <c r="L173" s="37"/>
      <c r="M173" s="181" t="s">
        <v>1</v>
      </c>
      <c r="N173" s="182" t="s">
        <v>42</v>
      </c>
      <c r="O173" s="75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5" t="s">
        <v>157</v>
      </c>
      <c r="AT173" s="185" t="s">
        <v>152</v>
      </c>
      <c r="AU173" s="185" t="s">
        <v>85</v>
      </c>
      <c r="AY173" s="17" t="s">
        <v>150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7" t="s">
        <v>83</v>
      </c>
      <c r="BK173" s="186">
        <f>ROUND(I173*H173,2)</f>
        <v>0</v>
      </c>
      <c r="BL173" s="17" t="s">
        <v>157</v>
      </c>
      <c r="BM173" s="185" t="s">
        <v>211</v>
      </c>
    </row>
    <row r="174" spans="1:51" s="13" customFormat="1" ht="12">
      <c r="A174" s="13"/>
      <c r="B174" s="187"/>
      <c r="C174" s="13"/>
      <c r="D174" s="188" t="s">
        <v>159</v>
      </c>
      <c r="E174" s="189" t="s">
        <v>1</v>
      </c>
      <c r="F174" s="190" t="s">
        <v>212</v>
      </c>
      <c r="G174" s="13"/>
      <c r="H174" s="191">
        <v>26.106</v>
      </c>
      <c r="I174" s="192"/>
      <c r="J174" s="13"/>
      <c r="K174" s="13"/>
      <c r="L174" s="187"/>
      <c r="M174" s="193"/>
      <c r="N174" s="194"/>
      <c r="O174" s="194"/>
      <c r="P174" s="194"/>
      <c r="Q174" s="194"/>
      <c r="R174" s="194"/>
      <c r="S174" s="194"/>
      <c r="T174" s="19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9" t="s">
        <v>159</v>
      </c>
      <c r="AU174" s="189" t="s">
        <v>85</v>
      </c>
      <c r="AV174" s="13" t="s">
        <v>85</v>
      </c>
      <c r="AW174" s="13" t="s">
        <v>34</v>
      </c>
      <c r="AX174" s="13" t="s">
        <v>83</v>
      </c>
      <c r="AY174" s="189" t="s">
        <v>150</v>
      </c>
    </row>
    <row r="175" spans="1:65" s="2" customFormat="1" ht="33" customHeight="1">
      <c r="A175" s="36"/>
      <c r="B175" s="173"/>
      <c r="C175" s="174" t="s">
        <v>213</v>
      </c>
      <c r="D175" s="174" t="s">
        <v>152</v>
      </c>
      <c r="E175" s="175" t="s">
        <v>214</v>
      </c>
      <c r="F175" s="176" t="s">
        <v>215</v>
      </c>
      <c r="G175" s="177" t="s">
        <v>205</v>
      </c>
      <c r="H175" s="178">
        <v>1.166</v>
      </c>
      <c r="I175" s="179"/>
      <c r="J175" s="180">
        <f>ROUND(I175*H175,2)</f>
        <v>0</v>
      </c>
      <c r="K175" s="176" t="s">
        <v>156</v>
      </c>
      <c r="L175" s="37"/>
      <c r="M175" s="181" t="s">
        <v>1</v>
      </c>
      <c r="N175" s="182" t="s">
        <v>42</v>
      </c>
      <c r="O175" s="75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5" t="s">
        <v>157</v>
      </c>
      <c r="AT175" s="185" t="s">
        <v>152</v>
      </c>
      <c r="AU175" s="185" t="s">
        <v>85</v>
      </c>
      <c r="AY175" s="17" t="s">
        <v>150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7" t="s">
        <v>83</v>
      </c>
      <c r="BK175" s="186">
        <f>ROUND(I175*H175,2)</f>
        <v>0</v>
      </c>
      <c r="BL175" s="17" t="s">
        <v>157</v>
      </c>
      <c r="BM175" s="185" t="s">
        <v>216</v>
      </c>
    </row>
    <row r="176" spans="1:51" s="13" customFormat="1" ht="12">
      <c r="A176" s="13"/>
      <c r="B176" s="187"/>
      <c r="C176" s="13"/>
      <c r="D176" s="188" t="s">
        <v>159</v>
      </c>
      <c r="E176" s="189" t="s">
        <v>1</v>
      </c>
      <c r="F176" s="190" t="s">
        <v>217</v>
      </c>
      <c r="G176" s="13"/>
      <c r="H176" s="191">
        <v>1.166</v>
      </c>
      <c r="I176" s="192"/>
      <c r="J176" s="13"/>
      <c r="K176" s="13"/>
      <c r="L176" s="187"/>
      <c r="M176" s="193"/>
      <c r="N176" s="194"/>
      <c r="O176" s="194"/>
      <c r="P176" s="194"/>
      <c r="Q176" s="194"/>
      <c r="R176" s="194"/>
      <c r="S176" s="194"/>
      <c r="T176" s="19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9" t="s">
        <v>159</v>
      </c>
      <c r="AU176" s="189" t="s">
        <v>85</v>
      </c>
      <c r="AV176" s="13" t="s">
        <v>85</v>
      </c>
      <c r="AW176" s="13" t="s">
        <v>34</v>
      </c>
      <c r="AX176" s="13" t="s">
        <v>83</v>
      </c>
      <c r="AY176" s="189" t="s">
        <v>150</v>
      </c>
    </row>
    <row r="177" spans="1:65" s="2" customFormat="1" ht="21.75" customHeight="1">
      <c r="A177" s="36"/>
      <c r="B177" s="173"/>
      <c r="C177" s="174" t="s">
        <v>218</v>
      </c>
      <c r="D177" s="174" t="s">
        <v>152</v>
      </c>
      <c r="E177" s="175" t="s">
        <v>219</v>
      </c>
      <c r="F177" s="176" t="s">
        <v>220</v>
      </c>
      <c r="G177" s="177" t="s">
        <v>155</v>
      </c>
      <c r="H177" s="178">
        <v>41.389</v>
      </c>
      <c r="I177" s="179"/>
      <c r="J177" s="180">
        <f>ROUND(I177*H177,2)</f>
        <v>0</v>
      </c>
      <c r="K177" s="176" t="s">
        <v>156</v>
      </c>
      <c r="L177" s="37"/>
      <c r="M177" s="181" t="s">
        <v>1</v>
      </c>
      <c r="N177" s="182" t="s">
        <v>42</v>
      </c>
      <c r="O177" s="75"/>
      <c r="P177" s="183">
        <f>O177*H177</f>
        <v>0</v>
      </c>
      <c r="Q177" s="183">
        <v>0.00084</v>
      </c>
      <c r="R177" s="183">
        <f>Q177*H177</f>
        <v>0.03476676</v>
      </c>
      <c r="S177" s="183">
        <v>0</v>
      </c>
      <c r="T177" s="184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5" t="s">
        <v>157</v>
      </c>
      <c r="AT177" s="185" t="s">
        <v>152</v>
      </c>
      <c r="AU177" s="185" t="s">
        <v>85</v>
      </c>
      <c r="AY177" s="17" t="s">
        <v>150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7" t="s">
        <v>83</v>
      </c>
      <c r="BK177" s="186">
        <f>ROUND(I177*H177,2)</f>
        <v>0</v>
      </c>
      <c r="BL177" s="17" t="s">
        <v>157</v>
      </c>
      <c r="BM177" s="185" t="s">
        <v>221</v>
      </c>
    </row>
    <row r="178" spans="1:51" s="13" customFormat="1" ht="12">
      <c r="A178" s="13"/>
      <c r="B178" s="187"/>
      <c r="C178" s="13"/>
      <c r="D178" s="188" t="s">
        <v>159</v>
      </c>
      <c r="E178" s="189" t="s">
        <v>1</v>
      </c>
      <c r="F178" s="190" t="s">
        <v>222</v>
      </c>
      <c r="G178" s="13"/>
      <c r="H178" s="191">
        <v>41.389</v>
      </c>
      <c r="I178" s="192"/>
      <c r="J178" s="13"/>
      <c r="K178" s="13"/>
      <c r="L178" s="187"/>
      <c r="M178" s="193"/>
      <c r="N178" s="194"/>
      <c r="O178" s="194"/>
      <c r="P178" s="194"/>
      <c r="Q178" s="194"/>
      <c r="R178" s="194"/>
      <c r="S178" s="194"/>
      <c r="T178" s="19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9" t="s">
        <v>159</v>
      </c>
      <c r="AU178" s="189" t="s">
        <v>85</v>
      </c>
      <c r="AV178" s="13" t="s">
        <v>85</v>
      </c>
      <c r="AW178" s="13" t="s">
        <v>34</v>
      </c>
      <c r="AX178" s="13" t="s">
        <v>83</v>
      </c>
      <c r="AY178" s="189" t="s">
        <v>150</v>
      </c>
    </row>
    <row r="179" spans="1:65" s="2" customFormat="1" ht="24.15" customHeight="1">
      <c r="A179" s="36"/>
      <c r="B179" s="173"/>
      <c r="C179" s="174" t="s">
        <v>8</v>
      </c>
      <c r="D179" s="174" t="s">
        <v>152</v>
      </c>
      <c r="E179" s="175" t="s">
        <v>223</v>
      </c>
      <c r="F179" s="176" t="s">
        <v>224</v>
      </c>
      <c r="G179" s="177" t="s">
        <v>155</v>
      </c>
      <c r="H179" s="178">
        <v>41.389</v>
      </c>
      <c r="I179" s="179"/>
      <c r="J179" s="180">
        <f>ROUND(I179*H179,2)</f>
        <v>0</v>
      </c>
      <c r="K179" s="176" t="s">
        <v>156</v>
      </c>
      <c r="L179" s="37"/>
      <c r="M179" s="181" t="s">
        <v>1</v>
      </c>
      <c r="N179" s="182" t="s">
        <v>42</v>
      </c>
      <c r="O179" s="75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5" t="s">
        <v>157</v>
      </c>
      <c r="AT179" s="185" t="s">
        <v>152</v>
      </c>
      <c r="AU179" s="185" t="s">
        <v>85</v>
      </c>
      <c r="AY179" s="17" t="s">
        <v>150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7" t="s">
        <v>83</v>
      </c>
      <c r="BK179" s="186">
        <f>ROUND(I179*H179,2)</f>
        <v>0</v>
      </c>
      <c r="BL179" s="17" t="s">
        <v>157</v>
      </c>
      <c r="BM179" s="185" t="s">
        <v>225</v>
      </c>
    </row>
    <row r="180" spans="1:65" s="2" customFormat="1" ht="33" customHeight="1">
      <c r="A180" s="36"/>
      <c r="B180" s="173"/>
      <c r="C180" s="174" t="s">
        <v>226</v>
      </c>
      <c r="D180" s="174" t="s">
        <v>152</v>
      </c>
      <c r="E180" s="175" t="s">
        <v>227</v>
      </c>
      <c r="F180" s="176" t="s">
        <v>228</v>
      </c>
      <c r="G180" s="177" t="s">
        <v>205</v>
      </c>
      <c r="H180" s="178">
        <v>28.814</v>
      </c>
      <c r="I180" s="179"/>
      <c r="J180" s="180">
        <f>ROUND(I180*H180,2)</f>
        <v>0</v>
      </c>
      <c r="K180" s="176" t="s">
        <v>156</v>
      </c>
      <c r="L180" s="37"/>
      <c r="M180" s="181" t="s">
        <v>1</v>
      </c>
      <c r="N180" s="182" t="s">
        <v>42</v>
      </c>
      <c r="O180" s="75"/>
      <c r="P180" s="183">
        <f>O180*H180</f>
        <v>0</v>
      </c>
      <c r="Q180" s="183">
        <v>0</v>
      </c>
      <c r="R180" s="183">
        <f>Q180*H180</f>
        <v>0</v>
      </c>
      <c r="S180" s="183">
        <v>0</v>
      </c>
      <c r="T180" s="184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5" t="s">
        <v>157</v>
      </c>
      <c r="AT180" s="185" t="s">
        <v>152</v>
      </c>
      <c r="AU180" s="185" t="s">
        <v>85</v>
      </c>
      <c r="AY180" s="17" t="s">
        <v>150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17" t="s">
        <v>83</v>
      </c>
      <c r="BK180" s="186">
        <f>ROUND(I180*H180,2)</f>
        <v>0</v>
      </c>
      <c r="BL180" s="17" t="s">
        <v>157</v>
      </c>
      <c r="BM180" s="185" t="s">
        <v>229</v>
      </c>
    </row>
    <row r="181" spans="1:51" s="13" customFormat="1" ht="12">
      <c r="A181" s="13"/>
      <c r="B181" s="187"/>
      <c r="C181" s="13"/>
      <c r="D181" s="188" t="s">
        <v>159</v>
      </c>
      <c r="E181" s="189" t="s">
        <v>1</v>
      </c>
      <c r="F181" s="190" t="s">
        <v>230</v>
      </c>
      <c r="G181" s="13"/>
      <c r="H181" s="191">
        <v>28.814</v>
      </c>
      <c r="I181" s="192"/>
      <c r="J181" s="13"/>
      <c r="K181" s="13"/>
      <c r="L181" s="187"/>
      <c r="M181" s="193"/>
      <c r="N181" s="194"/>
      <c r="O181" s="194"/>
      <c r="P181" s="194"/>
      <c r="Q181" s="194"/>
      <c r="R181" s="194"/>
      <c r="S181" s="194"/>
      <c r="T181" s="19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9" t="s">
        <v>159</v>
      </c>
      <c r="AU181" s="189" t="s">
        <v>85</v>
      </c>
      <c r="AV181" s="13" t="s">
        <v>85</v>
      </c>
      <c r="AW181" s="13" t="s">
        <v>34</v>
      </c>
      <c r="AX181" s="13" t="s">
        <v>83</v>
      </c>
      <c r="AY181" s="189" t="s">
        <v>150</v>
      </c>
    </row>
    <row r="182" spans="1:65" s="2" customFormat="1" ht="37.8" customHeight="1">
      <c r="A182" s="36"/>
      <c r="B182" s="173"/>
      <c r="C182" s="174" t="s">
        <v>231</v>
      </c>
      <c r="D182" s="174" t="s">
        <v>152</v>
      </c>
      <c r="E182" s="175" t="s">
        <v>232</v>
      </c>
      <c r="F182" s="176" t="s">
        <v>233</v>
      </c>
      <c r="G182" s="177" t="s">
        <v>205</v>
      </c>
      <c r="H182" s="178">
        <v>28.648</v>
      </c>
      <c r="I182" s="179"/>
      <c r="J182" s="180">
        <f>ROUND(I182*H182,2)</f>
        <v>0</v>
      </c>
      <c r="K182" s="176" t="s">
        <v>156</v>
      </c>
      <c r="L182" s="37"/>
      <c r="M182" s="181" t="s">
        <v>1</v>
      </c>
      <c r="N182" s="182" t="s">
        <v>42</v>
      </c>
      <c r="O182" s="75"/>
      <c r="P182" s="183">
        <f>O182*H182</f>
        <v>0</v>
      </c>
      <c r="Q182" s="183">
        <v>0</v>
      </c>
      <c r="R182" s="183">
        <f>Q182*H182</f>
        <v>0</v>
      </c>
      <c r="S182" s="183">
        <v>0</v>
      </c>
      <c r="T182" s="184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5" t="s">
        <v>157</v>
      </c>
      <c r="AT182" s="185" t="s">
        <v>152</v>
      </c>
      <c r="AU182" s="185" t="s">
        <v>85</v>
      </c>
      <c r="AY182" s="17" t="s">
        <v>150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17" t="s">
        <v>83</v>
      </c>
      <c r="BK182" s="186">
        <f>ROUND(I182*H182,2)</f>
        <v>0</v>
      </c>
      <c r="BL182" s="17" t="s">
        <v>157</v>
      </c>
      <c r="BM182" s="185" t="s">
        <v>234</v>
      </c>
    </row>
    <row r="183" spans="1:65" s="2" customFormat="1" ht="37.8" customHeight="1">
      <c r="A183" s="36"/>
      <c r="B183" s="173"/>
      <c r="C183" s="174" t="s">
        <v>235</v>
      </c>
      <c r="D183" s="174" t="s">
        <v>152</v>
      </c>
      <c r="E183" s="175" t="s">
        <v>236</v>
      </c>
      <c r="F183" s="176" t="s">
        <v>237</v>
      </c>
      <c r="G183" s="177" t="s">
        <v>205</v>
      </c>
      <c r="H183" s="178">
        <v>28.648</v>
      </c>
      <c r="I183" s="179"/>
      <c r="J183" s="180">
        <f>ROUND(I183*H183,2)</f>
        <v>0</v>
      </c>
      <c r="K183" s="176" t="s">
        <v>156</v>
      </c>
      <c r="L183" s="37"/>
      <c r="M183" s="181" t="s">
        <v>1</v>
      </c>
      <c r="N183" s="182" t="s">
        <v>42</v>
      </c>
      <c r="O183" s="75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5" t="s">
        <v>157</v>
      </c>
      <c r="AT183" s="185" t="s">
        <v>152</v>
      </c>
      <c r="AU183" s="185" t="s">
        <v>85</v>
      </c>
      <c r="AY183" s="17" t="s">
        <v>150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7" t="s">
        <v>83</v>
      </c>
      <c r="BK183" s="186">
        <f>ROUND(I183*H183,2)</f>
        <v>0</v>
      </c>
      <c r="BL183" s="17" t="s">
        <v>157</v>
      </c>
      <c r="BM183" s="185" t="s">
        <v>238</v>
      </c>
    </row>
    <row r="184" spans="1:65" s="2" customFormat="1" ht="24.15" customHeight="1">
      <c r="A184" s="36"/>
      <c r="B184" s="173"/>
      <c r="C184" s="174" t="s">
        <v>239</v>
      </c>
      <c r="D184" s="174" t="s">
        <v>152</v>
      </c>
      <c r="E184" s="175" t="s">
        <v>240</v>
      </c>
      <c r="F184" s="176" t="s">
        <v>241</v>
      </c>
      <c r="G184" s="177" t="s">
        <v>242</v>
      </c>
      <c r="H184" s="178">
        <v>51.566</v>
      </c>
      <c r="I184" s="179"/>
      <c r="J184" s="180">
        <f>ROUND(I184*H184,2)</f>
        <v>0</v>
      </c>
      <c r="K184" s="176" t="s">
        <v>156</v>
      </c>
      <c r="L184" s="37"/>
      <c r="M184" s="181" t="s">
        <v>1</v>
      </c>
      <c r="N184" s="182" t="s">
        <v>42</v>
      </c>
      <c r="O184" s="75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5" t="s">
        <v>157</v>
      </c>
      <c r="AT184" s="185" t="s">
        <v>152</v>
      </c>
      <c r="AU184" s="185" t="s">
        <v>85</v>
      </c>
      <c r="AY184" s="17" t="s">
        <v>150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7" t="s">
        <v>83</v>
      </c>
      <c r="BK184" s="186">
        <f>ROUND(I184*H184,2)</f>
        <v>0</v>
      </c>
      <c r="BL184" s="17" t="s">
        <v>157</v>
      </c>
      <c r="BM184" s="185" t="s">
        <v>243</v>
      </c>
    </row>
    <row r="185" spans="1:51" s="13" customFormat="1" ht="12">
      <c r="A185" s="13"/>
      <c r="B185" s="187"/>
      <c r="C185" s="13"/>
      <c r="D185" s="188" t="s">
        <v>159</v>
      </c>
      <c r="E185" s="189" t="s">
        <v>1</v>
      </c>
      <c r="F185" s="190" t="s">
        <v>244</v>
      </c>
      <c r="G185" s="13"/>
      <c r="H185" s="191">
        <v>51.566</v>
      </c>
      <c r="I185" s="192"/>
      <c r="J185" s="13"/>
      <c r="K185" s="13"/>
      <c r="L185" s="187"/>
      <c r="M185" s="193"/>
      <c r="N185" s="194"/>
      <c r="O185" s="194"/>
      <c r="P185" s="194"/>
      <c r="Q185" s="194"/>
      <c r="R185" s="194"/>
      <c r="S185" s="194"/>
      <c r="T185" s="19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9" t="s">
        <v>159</v>
      </c>
      <c r="AU185" s="189" t="s">
        <v>85</v>
      </c>
      <c r="AV185" s="13" t="s">
        <v>85</v>
      </c>
      <c r="AW185" s="13" t="s">
        <v>34</v>
      </c>
      <c r="AX185" s="13" t="s">
        <v>83</v>
      </c>
      <c r="AY185" s="189" t="s">
        <v>150</v>
      </c>
    </row>
    <row r="186" spans="1:65" s="2" customFormat="1" ht="24.15" customHeight="1">
      <c r="A186" s="36"/>
      <c r="B186" s="173"/>
      <c r="C186" s="174" t="s">
        <v>245</v>
      </c>
      <c r="D186" s="174" t="s">
        <v>152</v>
      </c>
      <c r="E186" s="175" t="s">
        <v>246</v>
      </c>
      <c r="F186" s="176" t="s">
        <v>247</v>
      </c>
      <c r="G186" s="177" t="s">
        <v>205</v>
      </c>
      <c r="H186" s="178">
        <v>22.089</v>
      </c>
      <c r="I186" s="179"/>
      <c r="J186" s="180">
        <f>ROUND(I186*H186,2)</f>
        <v>0</v>
      </c>
      <c r="K186" s="176" t="s">
        <v>156</v>
      </c>
      <c r="L186" s="37"/>
      <c r="M186" s="181" t="s">
        <v>1</v>
      </c>
      <c r="N186" s="182" t="s">
        <v>42</v>
      </c>
      <c r="O186" s="75"/>
      <c r="P186" s="183">
        <f>O186*H186</f>
        <v>0</v>
      </c>
      <c r="Q186" s="183">
        <v>0</v>
      </c>
      <c r="R186" s="183">
        <f>Q186*H186</f>
        <v>0</v>
      </c>
      <c r="S186" s="183">
        <v>0</v>
      </c>
      <c r="T186" s="184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5" t="s">
        <v>157</v>
      </c>
      <c r="AT186" s="185" t="s">
        <v>152</v>
      </c>
      <c r="AU186" s="185" t="s">
        <v>85</v>
      </c>
      <c r="AY186" s="17" t="s">
        <v>150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7" t="s">
        <v>83</v>
      </c>
      <c r="BK186" s="186">
        <f>ROUND(I186*H186,2)</f>
        <v>0</v>
      </c>
      <c r="BL186" s="17" t="s">
        <v>157</v>
      </c>
      <c r="BM186" s="185" t="s">
        <v>248</v>
      </c>
    </row>
    <row r="187" spans="1:51" s="13" customFormat="1" ht="12">
      <c r="A187" s="13"/>
      <c r="B187" s="187"/>
      <c r="C187" s="13"/>
      <c r="D187" s="188" t="s">
        <v>159</v>
      </c>
      <c r="E187" s="189" t="s">
        <v>1</v>
      </c>
      <c r="F187" s="190" t="s">
        <v>249</v>
      </c>
      <c r="G187" s="13"/>
      <c r="H187" s="191">
        <v>22.089</v>
      </c>
      <c r="I187" s="192"/>
      <c r="J187" s="13"/>
      <c r="K187" s="13"/>
      <c r="L187" s="187"/>
      <c r="M187" s="193"/>
      <c r="N187" s="194"/>
      <c r="O187" s="194"/>
      <c r="P187" s="194"/>
      <c r="Q187" s="194"/>
      <c r="R187" s="194"/>
      <c r="S187" s="194"/>
      <c r="T187" s="19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9" t="s">
        <v>159</v>
      </c>
      <c r="AU187" s="189" t="s">
        <v>85</v>
      </c>
      <c r="AV187" s="13" t="s">
        <v>85</v>
      </c>
      <c r="AW187" s="13" t="s">
        <v>34</v>
      </c>
      <c r="AX187" s="13" t="s">
        <v>83</v>
      </c>
      <c r="AY187" s="189" t="s">
        <v>150</v>
      </c>
    </row>
    <row r="188" spans="1:65" s="2" customFormat="1" ht="16.5" customHeight="1">
      <c r="A188" s="36"/>
      <c r="B188" s="173"/>
      <c r="C188" s="196" t="s">
        <v>7</v>
      </c>
      <c r="D188" s="196" t="s">
        <v>170</v>
      </c>
      <c r="E188" s="197" t="s">
        <v>250</v>
      </c>
      <c r="F188" s="198" t="s">
        <v>251</v>
      </c>
      <c r="G188" s="199" t="s">
        <v>242</v>
      </c>
      <c r="H188" s="200">
        <v>30.925</v>
      </c>
      <c r="I188" s="201"/>
      <c r="J188" s="202">
        <f>ROUND(I188*H188,2)</f>
        <v>0</v>
      </c>
      <c r="K188" s="198" t="s">
        <v>156</v>
      </c>
      <c r="L188" s="203"/>
      <c r="M188" s="204" t="s">
        <v>1</v>
      </c>
      <c r="N188" s="205" t="s">
        <v>42</v>
      </c>
      <c r="O188" s="75"/>
      <c r="P188" s="183">
        <f>O188*H188</f>
        <v>0</v>
      </c>
      <c r="Q188" s="183">
        <v>1</v>
      </c>
      <c r="R188" s="183">
        <f>Q188*H188</f>
        <v>30.925</v>
      </c>
      <c r="S188" s="183">
        <v>0</v>
      </c>
      <c r="T188" s="184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5" t="s">
        <v>173</v>
      </c>
      <c r="AT188" s="185" t="s">
        <v>170</v>
      </c>
      <c r="AU188" s="185" t="s">
        <v>85</v>
      </c>
      <c r="AY188" s="17" t="s">
        <v>150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7" t="s">
        <v>83</v>
      </c>
      <c r="BK188" s="186">
        <f>ROUND(I188*H188,2)</f>
        <v>0</v>
      </c>
      <c r="BL188" s="17" t="s">
        <v>157</v>
      </c>
      <c r="BM188" s="185" t="s">
        <v>252</v>
      </c>
    </row>
    <row r="189" spans="1:51" s="13" customFormat="1" ht="12">
      <c r="A189" s="13"/>
      <c r="B189" s="187"/>
      <c r="C189" s="13"/>
      <c r="D189" s="188" t="s">
        <v>159</v>
      </c>
      <c r="E189" s="189" t="s">
        <v>1</v>
      </c>
      <c r="F189" s="190" t="s">
        <v>253</v>
      </c>
      <c r="G189" s="13"/>
      <c r="H189" s="191">
        <v>30.925</v>
      </c>
      <c r="I189" s="192"/>
      <c r="J189" s="13"/>
      <c r="K189" s="13"/>
      <c r="L189" s="187"/>
      <c r="M189" s="193"/>
      <c r="N189" s="194"/>
      <c r="O189" s="194"/>
      <c r="P189" s="194"/>
      <c r="Q189" s="194"/>
      <c r="R189" s="194"/>
      <c r="S189" s="194"/>
      <c r="T189" s="19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9" t="s">
        <v>159</v>
      </c>
      <c r="AU189" s="189" t="s">
        <v>85</v>
      </c>
      <c r="AV189" s="13" t="s">
        <v>85</v>
      </c>
      <c r="AW189" s="13" t="s">
        <v>34</v>
      </c>
      <c r="AX189" s="13" t="s">
        <v>83</v>
      </c>
      <c r="AY189" s="189" t="s">
        <v>150</v>
      </c>
    </row>
    <row r="190" spans="1:63" s="12" customFormat="1" ht="22.8" customHeight="1">
      <c r="A190" s="12"/>
      <c r="B190" s="160"/>
      <c r="C190" s="12"/>
      <c r="D190" s="161" t="s">
        <v>76</v>
      </c>
      <c r="E190" s="171" t="s">
        <v>85</v>
      </c>
      <c r="F190" s="171" t="s">
        <v>254</v>
      </c>
      <c r="G190" s="12"/>
      <c r="H190" s="12"/>
      <c r="I190" s="163"/>
      <c r="J190" s="172">
        <f>BK190</f>
        <v>0</v>
      </c>
      <c r="K190" s="12"/>
      <c r="L190" s="160"/>
      <c r="M190" s="165"/>
      <c r="N190" s="166"/>
      <c r="O190" s="166"/>
      <c r="P190" s="167">
        <f>SUM(P191:P206)</f>
        <v>0</v>
      </c>
      <c r="Q190" s="166"/>
      <c r="R190" s="167">
        <f>SUM(R191:R206)</f>
        <v>14.90355242</v>
      </c>
      <c r="S190" s="166"/>
      <c r="T190" s="168">
        <f>SUM(T191:T206)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61" t="s">
        <v>83</v>
      </c>
      <c r="AT190" s="169" t="s">
        <v>76</v>
      </c>
      <c r="AU190" s="169" t="s">
        <v>83</v>
      </c>
      <c r="AY190" s="161" t="s">
        <v>150</v>
      </c>
      <c r="BK190" s="170">
        <f>SUM(BK191:BK206)</f>
        <v>0</v>
      </c>
    </row>
    <row r="191" spans="1:65" s="2" customFormat="1" ht="37.8" customHeight="1">
      <c r="A191" s="36"/>
      <c r="B191" s="173"/>
      <c r="C191" s="174" t="s">
        <v>255</v>
      </c>
      <c r="D191" s="174" t="s">
        <v>152</v>
      </c>
      <c r="E191" s="175" t="s">
        <v>256</v>
      </c>
      <c r="F191" s="176" t="s">
        <v>257</v>
      </c>
      <c r="G191" s="177" t="s">
        <v>182</v>
      </c>
      <c r="H191" s="178">
        <v>19.825</v>
      </c>
      <c r="I191" s="179"/>
      <c r="J191" s="180">
        <f>ROUND(I191*H191,2)</f>
        <v>0</v>
      </c>
      <c r="K191" s="176" t="s">
        <v>156</v>
      </c>
      <c r="L191" s="37"/>
      <c r="M191" s="181" t="s">
        <v>1</v>
      </c>
      <c r="N191" s="182" t="s">
        <v>42</v>
      </c>
      <c r="O191" s="75"/>
      <c r="P191" s="183">
        <f>O191*H191</f>
        <v>0</v>
      </c>
      <c r="Q191" s="183">
        <v>0.17993</v>
      </c>
      <c r="R191" s="183">
        <f>Q191*H191</f>
        <v>3.56711225</v>
      </c>
      <c r="S191" s="183">
        <v>0</v>
      </c>
      <c r="T191" s="184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5" t="s">
        <v>157</v>
      </c>
      <c r="AT191" s="185" t="s">
        <v>152</v>
      </c>
      <c r="AU191" s="185" t="s">
        <v>85</v>
      </c>
      <c r="AY191" s="17" t="s">
        <v>150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17" t="s">
        <v>83</v>
      </c>
      <c r="BK191" s="186">
        <f>ROUND(I191*H191,2)</f>
        <v>0</v>
      </c>
      <c r="BL191" s="17" t="s">
        <v>157</v>
      </c>
      <c r="BM191" s="185" t="s">
        <v>258</v>
      </c>
    </row>
    <row r="192" spans="1:51" s="13" customFormat="1" ht="12">
      <c r="A192" s="13"/>
      <c r="B192" s="187"/>
      <c r="C192" s="13"/>
      <c r="D192" s="188" t="s">
        <v>159</v>
      </c>
      <c r="E192" s="189" t="s">
        <v>1</v>
      </c>
      <c r="F192" s="190" t="s">
        <v>259</v>
      </c>
      <c r="G192" s="13"/>
      <c r="H192" s="191">
        <v>19.825</v>
      </c>
      <c r="I192" s="192"/>
      <c r="J192" s="13"/>
      <c r="K192" s="13"/>
      <c r="L192" s="187"/>
      <c r="M192" s="193"/>
      <c r="N192" s="194"/>
      <c r="O192" s="194"/>
      <c r="P192" s="194"/>
      <c r="Q192" s="194"/>
      <c r="R192" s="194"/>
      <c r="S192" s="194"/>
      <c r="T192" s="19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9" t="s">
        <v>159</v>
      </c>
      <c r="AU192" s="189" t="s">
        <v>85</v>
      </c>
      <c r="AV192" s="13" t="s">
        <v>85</v>
      </c>
      <c r="AW192" s="13" t="s">
        <v>34</v>
      </c>
      <c r="AX192" s="13" t="s">
        <v>83</v>
      </c>
      <c r="AY192" s="189" t="s">
        <v>150</v>
      </c>
    </row>
    <row r="193" spans="1:65" s="2" customFormat="1" ht="16.5" customHeight="1">
      <c r="A193" s="36"/>
      <c r="B193" s="173"/>
      <c r="C193" s="196" t="s">
        <v>260</v>
      </c>
      <c r="D193" s="196" t="s">
        <v>170</v>
      </c>
      <c r="E193" s="197" t="s">
        <v>261</v>
      </c>
      <c r="F193" s="198" t="s">
        <v>262</v>
      </c>
      <c r="G193" s="199" t="s">
        <v>155</v>
      </c>
      <c r="H193" s="200">
        <v>217.235</v>
      </c>
      <c r="I193" s="201"/>
      <c r="J193" s="202">
        <f>ROUND(I193*H193,2)</f>
        <v>0</v>
      </c>
      <c r="K193" s="198" t="s">
        <v>156</v>
      </c>
      <c r="L193" s="203"/>
      <c r="M193" s="204" t="s">
        <v>1</v>
      </c>
      <c r="N193" s="205" t="s">
        <v>42</v>
      </c>
      <c r="O193" s="75"/>
      <c r="P193" s="183">
        <f>O193*H193</f>
        <v>0</v>
      </c>
      <c r="Q193" s="183">
        <v>0.00034</v>
      </c>
      <c r="R193" s="183">
        <f>Q193*H193</f>
        <v>0.0738599</v>
      </c>
      <c r="S193" s="183">
        <v>0</v>
      </c>
      <c r="T193" s="184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5" t="s">
        <v>173</v>
      </c>
      <c r="AT193" s="185" t="s">
        <v>170</v>
      </c>
      <c r="AU193" s="185" t="s">
        <v>85</v>
      </c>
      <c r="AY193" s="17" t="s">
        <v>150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7" t="s">
        <v>83</v>
      </c>
      <c r="BK193" s="186">
        <f>ROUND(I193*H193,2)</f>
        <v>0</v>
      </c>
      <c r="BL193" s="17" t="s">
        <v>157</v>
      </c>
      <c r="BM193" s="185" t="s">
        <v>263</v>
      </c>
    </row>
    <row r="194" spans="1:51" s="13" customFormat="1" ht="12">
      <c r="A194" s="13"/>
      <c r="B194" s="187"/>
      <c r="C194" s="13"/>
      <c r="D194" s="188" t="s">
        <v>159</v>
      </c>
      <c r="E194" s="189" t="s">
        <v>1</v>
      </c>
      <c r="F194" s="190" t="s">
        <v>264</v>
      </c>
      <c r="G194" s="13"/>
      <c r="H194" s="191">
        <v>217.235</v>
      </c>
      <c r="I194" s="192"/>
      <c r="J194" s="13"/>
      <c r="K194" s="13"/>
      <c r="L194" s="187"/>
      <c r="M194" s="193"/>
      <c r="N194" s="194"/>
      <c r="O194" s="194"/>
      <c r="P194" s="194"/>
      <c r="Q194" s="194"/>
      <c r="R194" s="194"/>
      <c r="S194" s="194"/>
      <c r="T194" s="19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9" t="s">
        <v>159</v>
      </c>
      <c r="AU194" s="189" t="s">
        <v>85</v>
      </c>
      <c r="AV194" s="13" t="s">
        <v>85</v>
      </c>
      <c r="AW194" s="13" t="s">
        <v>34</v>
      </c>
      <c r="AX194" s="13" t="s">
        <v>77</v>
      </c>
      <c r="AY194" s="189" t="s">
        <v>150</v>
      </c>
    </row>
    <row r="195" spans="1:51" s="14" customFormat="1" ht="12">
      <c r="A195" s="14"/>
      <c r="B195" s="206"/>
      <c r="C195" s="14"/>
      <c r="D195" s="188" t="s">
        <v>159</v>
      </c>
      <c r="E195" s="207" t="s">
        <v>1</v>
      </c>
      <c r="F195" s="208" t="s">
        <v>265</v>
      </c>
      <c r="G195" s="14"/>
      <c r="H195" s="209">
        <v>217.235</v>
      </c>
      <c r="I195" s="210"/>
      <c r="J195" s="14"/>
      <c r="K195" s="14"/>
      <c r="L195" s="206"/>
      <c r="M195" s="211"/>
      <c r="N195" s="212"/>
      <c r="O195" s="212"/>
      <c r="P195" s="212"/>
      <c r="Q195" s="212"/>
      <c r="R195" s="212"/>
      <c r="S195" s="212"/>
      <c r="T195" s="21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07" t="s">
        <v>159</v>
      </c>
      <c r="AU195" s="207" t="s">
        <v>85</v>
      </c>
      <c r="AV195" s="14" t="s">
        <v>157</v>
      </c>
      <c r="AW195" s="14" t="s">
        <v>34</v>
      </c>
      <c r="AX195" s="14" t="s">
        <v>83</v>
      </c>
      <c r="AY195" s="207" t="s">
        <v>150</v>
      </c>
    </row>
    <row r="196" spans="1:65" s="2" customFormat="1" ht="16.5" customHeight="1">
      <c r="A196" s="36"/>
      <c r="B196" s="173"/>
      <c r="C196" s="174" t="s">
        <v>266</v>
      </c>
      <c r="D196" s="174" t="s">
        <v>152</v>
      </c>
      <c r="E196" s="175" t="s">
        <v>267</v>
      </c>
      <c r="F196" s="176" t="s">
        <v>268</v>
      </c>
      <c r="G196" s="177" t="s">
        <v>155</v>
      </c>
      <c r="H196" s="178">
        <v>12.45</v>
      </c>
      <c r="I196" s="179"/>
      <c r="J196" s="180">
        <f>ROUND(I196*H196,2)</f>
        <v>0</v>
      </c>
      <c r="K196" s="176" t="s">
        <v>1</v>
      </c>
      <c r="L196" s="37"/>
      <c r="M196" s="181" t="s">
        <v>1</v>
      </c>
      <c r="N196" s="182" t="s">
        <v>42</v>
      </c>
      <c r="O196" s="75"/>
      <c r="P196" s="183">
        <f>O196*H196</f>
        <v>0</v>
      </c>
      <c r="Q196" s="183">
        <v>0</v>
      </c>
      <c r="R196" s="183">
        <f>Q196*H196</f>
        <v>0</v>
      </c>
      <c r="S196" s="183">
        <v>0</v>
      </c>
      <c r="T196" s="184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5" t="s">
        <v>157</v>
      </c>
      <c r="AT196" s="185" t="s">
        <v>152</v>
      </c>
      <c r="AU196" s="185" t="s">
        <v>85</v>
      </c>
      <c r="AY196" s="17" t="s">
        <v>150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7" t="s">
        <v>83</v>
      </c>
      <c r="BK196" s="186">
        <f>ROUND(I196*H196,2)</f>
        <v>0</v>
      </c>
      <c r="BL196" s="17" t="s">
        <v>157</v>
      </c>
      <c r="BM196" s="185" t="s">
        <v>269</v>
      </c>
    </row>
    <row r="197" spans="1:51" s="13" customFormat="1" ht="12">
      <c r="A197" s="13"/>
      <c r="B197" s="187"/>
      <c r="C197" s="13"/>
      <c r="D197" s="188" t="s">
        <v>159</v>
      </c>
      <c r="E197" s="189" t="s">
        <v>1</v>
      </c>
      <c r="F197" s="190" t="s">
        <v>270</v>
      </c>
      <c r="G197" s="13"/>
      <c r="H197" s="191">
        <v>12.45</v>
      </c>
      <c r="I197" s="192"/>
      <c r="J197" s="13"/>
      <c r="K197" s="13"/>
      <c r="L197" s="187"/>
      <c r="M197" s="193"/>
      <c r="N197" s="194"/>
      <c r="O197" s="194"/>
      <c r="P197" s="194"/>
      <c r="Q197" s="194"/>
      <c r="R197" s="194"/>
      <c r="S197" s="194"/>
      <c r="T197" s="19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9" t="s">
        <v>159</v>
      </c>
      <c r="AU197" s="189" t="s">
        <v>85</v>
      </c>
      <c r="AV197" s="13" t="s">
        <v>85</v>
      </c>
      <c r="AW197" s="13" t="s">
        <v>34</v>
      </c>
      <c r="AX197" s="13" t="s">
        <v>77</v>
      </c>
      <c r="AY197" s="189" t="s">
        <v>150</v>
      </c>
    </row>
    <row r="198" spans="1:51" s="14" customFormat="1" ht="12">
      <c r="A198" s="14"/>
      <c r="B198" s="206"/>
      <c r="C198" s="14"/>
      <c r="D198" s="188" t="s">
        <v>159</v>
      </c>
      <c r="E198" s="207" t="s">
        <v>1</v>
      </c>
      <c r="F198" s="208" t="s">
        <v>265</v>
      </c>
      <c r="G198" s="14"/>
      <c r="H198" s="209">
        <v>12.45</v>
      </c>
      <c r="I198" s="210"/>
      <c r="J198" s="14"/>
      <c r="K198" s="14"/>
      <c r="L198" s="206"/>
      <c r="M198" s="211"/>
      <c r="N198" s="212"/>
      <c r="O198" s="212"/>
      <c r="P198" s="212"/>
      <c r="Q198" s="212"/>
      <c r="R198" s="212"/>
      <c r="S198" s="212"/>
      <c r="T198" s="21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07" t="s">
        <v>159</v>
      </c>
      <c r="AU198" s="207" t="s">
        <v>85</v>
      </c>
      <c r="AV198" s="14" t="s">
        <v>157</v>
      </c>
      <c r="AW198" s="14" t="s">
        <v>34</v>
      </c>
      <c r="AX198" s="14" t="s">
        <v>83</v>
      </c>
      <c r="AY198" s="207" t="s">
        <v>150</v>
      </c>
    </row>
    <row r="199" spans="1:65" s="2" customFormat="1" ht="24.15" customHeight="1">
      <c r="A199" s="36"/>
      <c r="B199" s="173"/>
      <c r="C199" s="174" t="s">
        <v>271</v>
      </c>
      <c r="D199" s="174" t="s">
        <v>152</v>
      </c>
      <c r="E199" s="175" t="s">
        <v>272</v>
      </c>
      <c r="F199" s="176" t="s">
        <v>273</v>
      </c>
      <c r="G199" s="177" t="s">
        <v>205</v>
      </c>
      <c r="H199" s="178">
        <v>2.47</v>
      </c>
      <c r="I199" s="179"/>
      <c r="J199" s="180">
        <f>ROUND(I199*H199,2)</f>
        <v>0</v>
      </c>
      <c r="K199" s="176" t="s">
        <v>156</v>
      </c>
      <c r="L199" s="37"/>
      <c r="M199" s="181" t="s">
        <v>1</v>
      </c>
      <c r="N199" s="182" t="s">
        <v>42</v>
      </c>
      <c r="O199" s="75"/>
      <c r="P199" s="183">
        <f>O199*H199</f>
        <v>0</v>
      </c>
      <c r="Q199" s="183">
        <v>1.98</v>
      </c>
      <c r="R199" s="183">
        <f>Q199*H199</f>
        <v>4.8906</v>
      </c>
      <c r="S199" s="183">
        <v>0</v>
      </c>
      <c r="T199" s="184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5" t="s">
        <v>157</v>
      </c>
      <c r="AT199" s="185" t="s">
        <v>152</v>
      </c>
      <c r="AU199" s="185" t="s">
        <v>85</v>
      </c>
      <c r="AY199" s="17" t="s">
        <v>150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17" t="s">
        <v>83</v>
      </c>
      <c r="BK199" s="186">
        <f>ROUND(I199*H199,2)</f>
        <v>0</v>
      </c>
      <c r="BL199" s="17" t="s">
        <v>157</v>
      </c>
      <c r="BM199" s="185" t="s">
        <v>274</v>
      </c>
    </row>
    <row r="200" spans="1:51" s="13" customFormat="1" ht="12">
      <c r="A200" s="13"/>
      <c r="B200" s="187"/>
      <c r="C200" s="13"/>
      <c r="D200" s="188" t="s">
        <v>159</v>
      </c>
      <c r="E200" s="189" t="s">
        <v>1</v>
      </c>
      <c r="F200" s="190" t="s">
        <v>275</v>
      </c>
      <c r="G200" s="13"/>
      <c r="H200" s="191">
        <v>1.61</v>
      </c>
      <c r="I200" s="192"/>
      <c r="J200" s="13"/>
      <c r="K200" s="13"/>
      <c r="L200" s="187"/>
      <c r="M200" s="193"/>
      <c r="N200" s="194"/>
      <c r="O200" s="194"/>
      <c r="P200" s="194"/>
      <c r="Q200" s="194"/>
      <c r="R200" s="194"/>
      <c r="S200" s="194"/>
      <c r="T200" s="19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9" t="s">
        <v>159</v>
      </c>
      <c r="AU200" s="189" t="s">
        <v>85</v>
      </c>
      <c r="AV200" s="13" t="s">
        <v>85</v>
      </c>
      <c r="AW200" s="13" t="s">
        <v>34</v>
      </c>
      <c r="AX200" s="13" t="s">
        <v>77</v>
      </c>
      <c r="AY200" s="189" t="s">
        <v>150</v>
      </c>
    </row>
    <row r="201" spans="1:51" s="13" customFormat="1" ht="12">
      <c r="A201" s="13"/>
      <c r="B201" s="187"/>
      <c r="C201" s="13"/>
      <c r="D201" s="188" t="s">
        <v>159</v>
      </c>
      <c r="E201" s="189" t="s">
        <v>1</v>
      </c>
      <c r="F201" s="190" t="s">
        <v>276</v>
      </c>
      <c r="G201" s="13"/>
      <c r="H201" s="191">
        <v>0.86</v>
      </c>
      <c r="I201" s="192"/>
      <c r="J201" s="13"/>
      <c r="K201" s="13"/>
      <c r="L201" s="187"/>
      <c r="M201" s="193"/>
      <c r="N201" s="194"/>
      <c r="O201" s="194"/>
      <c r="P201" s="194"/>
      <c r="Q201" s="194"/>
      <c r="R201" s="194"/>
      <c r="S201" s="194"/>
      <c r="T201" s="19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9" t="s">
        <v>159</v>
      </c>
      <c r="AU201" s="189" t="s">
        <v>85</v>
      </c>
      <c r="AV201" s="13" t="s">
        <v>85</v>
      </c>
      <c r="AW201" s="13" t="s">
        <v>34</v>
      </c>
      <c r="AX201" s="13" t="s">
        <v>77</v>
      </c>
      <c r="AY201" s="189" t="s">
        <v>150</v>
      </c>
    </row>
    <row r="202" spans="1:51" s="14" customFormat="1" ht="12">
      <c r="A202" s="14"/>
      <c r="B202" s="206"/>
      <c r="C202" s="14"/>
      <c r="D202" s="188" t="s">
        <v>159</v>
      </c>
      <c r="E202" s="207" t="s">
        <v>1</v>
      </c>
      <c r="F202" s="208" t="s">
        <v>265</v>
      </c>
      <c r="G202" s="14"/>
      <c r="H202" s="209">
        <v>2.47</v>
      </c>
      <c r="I202" s="210"/>
      <c r="J202" s="14"/>
      <c r="K202" s="14"/>
      <c r="L202" s="206"/>
      <c r="M202" s="211"/>
      <c r="N202" s="212"/>
      <c r="O202" s="212"/>
      <c r="P202" s="212"/>
      <c r="Q202" s="212"/>
      <c r="R202" s="212"/>
      <c r="S202" s="212"/>
      <c r="T202" s="21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07" t="s">
        <v>159</v>
      </c>
      <c r="AU202" s="207" t="s">
        <v>85</v>
      </c>
      <c r="AV202" s="14" t="s">
        <v>157</v>
      </c>
      <c r="AW202" s="14" t="s">
        <v>34</v>
      </c>
      <c r="AX202" s="14" t="s">
        <v>83</v>
      </c>
      <c r="AY202" s="207" t="s">
        <v>150</v>
      </c>
    </row>
    <row r="203" spans="1:65" s="2" customFormat="1" ht="24.15" customHeight="1">
      <c r="A203" s="36"/>
      <c r="B203" s="173"/>
      <c r="C203" s="174" t="s">
        <v>277</v>
      </c>
      <c r="D203" s="174" t="s">
        <v>152</v>
      </c>
      <c r="E203" s="175" t="s">
        <v>278</v>
      </c>
      <c r="F203" s="176" t="s">
        <v>279</v>
      </c>
      <c r="G203" s="177" t="s">
        <v>205</v>
      </c>
      <c r="H203" s="178">
        <v>2.47</v>
      </c>
      <c r="I203" s="179"/>
      <c r="J203" s="180">
        <f>ROUND(I203*H203,2)</f>
        <v>0</v>
      </c>
      <c r="K203" s="176" t="s">
        <v>156</v>
      </c>
      <c r="L203" s="37"/>
      <c r="M203" s="181" t="s">
        <v>1</v>
      </c>
      <c r="N203" s="182" t="s">
        <v>42</v>
      </c>
      <c r="O203" s="75"/>
      <c r="P203" s="183">
        <f>O203*H203</f>
        <v>0</v>
      </c>
      <c r="Q203" s="183">
        <v>2.50187</v>
      </c>
      <c r="R203" s="183">
        <f>Q203*H203</f>
        <v>6.1796189</v>
      </c>
      <c r="S203" s="183">
        <v>0</v>
      </c>
      <c r="T203" s="184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5" t="s">
        <v>157</v>
      </c>
      <c r="AT203" s="185" t="s">
        <v>152</v>
      </c>
      <c r="AU203" s="185" t="s">
        <v>85</v>
      </c>
      <c r="AY203" s="17" t="s">
        <v>150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7" t="s">
        <v>83</v>
      </c>
      <c r="BK203" s="186">
        <f>ROUND(I203*H203,2)</f>
        <v>0</v>
      </c>
      <c r="BL203" s="17" t="s">
        <v>157</v>
      </c>
      <c r="BM203" s="185" t="s">
        <v>280</v>
      </c>
    </row>
    <row r="204" spans="1:51" s="13" customFormat="1" ht="12">
      <c r="A204" s="13"/>
      <c r="B204" s="187"/>
      <c r="C204" s="13"/>
      <c r="D204" s="188" t="s">
        <v>159</v>
      </c>
      <c r="E204" s="189" t="s">
        <v>1</v>
      </c>
      <c r="F204" s="190" t="s">
        <v>281</v>
      </c>
      <c r="G204" s="13"/>
      <c r="H204" s="191">
        <v>2.47</v>
      </c>
      <c r="I204" s="192"/>
      <c r="J204" s="13"/>
      <c r="K204" s="13"/>
      <c r="L204" s="187"/>
      <c r="M204" s="193"/>
      <c r="N204" s="194"/>
      <c r="O204" s="194"/>
      <c r="P204" s="194"/>
      <c r="Q204" s="194"/>
      <c r="R204" s="194"/>
      <c r="S204" s="194"/>
      <c r="T204" s="19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9" t="s">
        <v>159</v>
      </c>
      <c r="AU204" s="189" t="s">
        <v>85</v>
      </c>
      <c r="AV204" s="13" t="s">
        <v>85</v>
      </c>
      <c r="AW204" s="13" t="s">
        <v>34</v>
      </c>
      <c r="AX204" s="13" t="s">
        <v>83</v>
      </c>
      <c r="AY204" s="189" t="s">
        <v>150</v>
      </c>
    </row>
    <row r="205" spans="1:65" s="2" customFormat="1" ht="21.75" customHeight="1">
      <c r="A205" s="36"/>
      <c r="B205" s="173"/>
      <c r="C205" s="174" t="s">
        <v>282</v>
      </c>
      <c r="D205" s="174" t="s">
        <v>152</v>
      </c>
      <c r="E205" s="175" t="s">
        <v>283</v>
      </c>
      <c r="F205" s="176" t="s">
        <v>284</v>
      </c>
      <c r="G205" s="177" t="s">
        <v>242</v>
      </c>
      <c r="H205" s="178">
        <v>0.181</v>
      </c>
      <c r="I205" s="179"/>
      <c r="J205" s="180">
        <f>ROUND(I205*H205,2)</f>
        <v>0</v>
      </c>
      <c r="K205" s="176" t="s">
        <v>156</v>
      </c>
      <c r="L205" s="37"/>
      <c r="M205" s="181" t="s">
        <v>1</v>
      </c>
      <c r="N205" s="182" t="s">
        <v>42</v>
      </c>
      <c r="O205" s="75"/>
      <c r="P205" s="183">
        <f>O205*H205</f>
        <v>0</v>
      </c>
      <c r="Q205" s="183">
        <v>1.06277</v>
      </c>
      <c r="R205" s="183">
        <f>Q205*H205</f>
        <v>0.19236137</v>
      </c>
      <c r="S205" s="183">
        <v>0</v>
      </c>
      <c r="T205" s="184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5" t="s">
        <v>157</v>
      </c>
      <c r="AT205" s="185" t="s">
        <v>152</v>
      </c>
      <c r="AU205" s="185" t="s">
        <v>85</v>
      </c>
      <c r="AY205" s="17" t="s">
        <v>150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7" t="s">
        <v>83</v>
      </c>
      <c r="BK205" s="186">
        <f>ROUND(I205*H205,2)</f>
        <v>0</v>
      </c>
      <c r="BL205" s="17" t="s">
        <v>157</v>
      </c>
      <c r="BM205" s="185" t="s">
        <v>285</v>
      </c>
    </row>
    <row r="206" spans="1:51" s="13" customFormat="1" ht="12">
      <c r="A206" s="13"/>
      <c r="B206" s="187"/>
      <c r="C206" s="13"/>
      <c r="D206" s="188" t="s">
        <v>159</v>
      </c>
      <c r="E206" s="189" t="s">
        <v>1</v>
      </c>
      <c r="F206" s="190" t="s">
        <v>286</v>
      </c>
      <c r="G206" s="13"/>
      <c r="H206" s="191">
        <v>0.181</v>
      </c>
      <c r="I206" s="192"/>
      <c r="J206" s="13"/>
      <c r="K206" s="13"/>
      <c r="L206" s="187"/>
      <c r="M206" s="193"/>
      <c r="N206" s="194"/>
      <c r="O206" s="194"/>
      <c r="P206" s="194"/>
      <c r="Q206" s="194"/>
      <c r="R206" s="194"/>
      <c r="S206" s="194"/>
      <c r="T206" s="19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9" t="s">
        <v>159</v>
      </c>
      <c r="AU206" s="189" t="s">
        <v>85</v>
      </c>
      <c r="AV206" s="13" t="s">
        <v>85</v>
      </c>
      <c r="AW206" s="13" t="s">
        <v>34</v>
      </c>
      <c r="AX206" s="13" t="s">
        <v>83</v>
      </c>
      <c r="AY206" s="189" t="s">
        <v>150</v>
      </c>
    </row>
    <row r="207" spans="1:63" s="12" customFormat="1" ht="22.8" customHeight="1">
      <c r="A207" s="12"/>
      <c r="B207" s="160"/>
      <c r="C207" s="12"/>
      <c r="D207" s="161" t="s">
        <v>76</v>
      </c>
      <c r="E207" s="171" t="s">
        <v>165</v>
      </c>
      <c r="F207" s="171" t="s">
        <v>287</v>
      </c>
      <c r="G207" s="12"/>
      <c r="H207" s="12"/>
      <c r="I207" s="163"/>
      <c r="J207" s="172">
        <f>BK207</f>
        <v>0</v>
      </c>
      <c r="K207" s="12"/>
      <c r="L207" s="160"/>
      <c r="M207" s="165"/>
      <c r="N207" s="166"/>
      <c r="O207" s="166"/>
      <c r="P207" s="167">
        <f>SUM(P208:P229)</f>
        <v>0</v>
      </c>
      <c r="Q207" s="166"/>
      <c r="R207" s="167">
        <f>SUM(R208:R229)</f>
        <v>7.22415885</v>
      </c>
      <c r="S207" s="166"/>
      <c r="T207" s="168">
        <f>SUM(T208:T229)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61" t="s">
        <v>83</v>
      </c>
      <c r="AT207" s="169" t="s">
        <v>76</v>
      </c>
      <c r="AU207" s="169" t="s">
        <v>83</v>
      </c>
      <c r="AY207" s="161" t="s">
        <v>150</v>
      </c>
      <c r="BK207" s="170">
        <f>SUM(BK208:BK229)</f>
        <v>0</v>
      </c>
    </row>
    <row r="208" spans="1:65" s="2" customFormat="1" ht="16.5" customHeight="1">
      <c r="A208" s="36"/>
      <c r="B208" s="173"/>
      <c r="C208" s="174" t="s">
        <v>288</v>
      </c>
      <c r="D208" s="174" t="s">
        <v>152</v>
      </c>
      <c r="E208" s="175" t="s">
        <v>289</v>
      </c>
      <c r="F208" s="176" t="s">
        <v>290</v>
      </c>
      <c r="G208" s="177" t="s">
        <v>205</v>
      </c>
      <c r="H208" s="178">
        <v>0.72</v>
      </c>
      <c r="I208" s="179"/>
      <c r="J208" s="180">
        <f>ROUND(I208*H208,2)</f>
        <v>0</v>
      </c>
      <c r="K208" s="176" t="s">
        <v>156</v>
      </c>
      <c r="L208" s="37"/>
      <c r="M208" s="181" t="s">
        <v>1</v>
      </c>
      <c r="N208" s="182" t="s">
        <v>42</v>
      </c>
      <c r="O208" s="75"/>
      <c r="P208" s="183">
        <f>O208*H208</f>
        <v>0</v>
      </c>
      <c r="Q208" s="183">
        <v>2.30102</v>
      </c>
      <c r="R208" s="183">
        <f>Q208*H208</f>
        <v>1.6567343999999997</v>
      </c>
      <c r="S208" s="183">
        <v>0</v>
      </c>
      <c r="T208" s="184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5" t="s">
        <v>157</v>
      </c>
      <c r="AT208" s="185" t="s">
        <v>152</v>
      </c>
      <c r="AU208" s="185" t="s">
        <v>85</v>
      </c>
      <c r="AY208" s="17" t="s">
        <v>150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17" t="s">
        <v>83</v>
      </c>
      <c r="BK208" s="186">
        <f>ROUND(I208*H208,2)</f>
        <v>0</v>
      </c>
      <c r="BL208" s="17" t="s">
        <v>157</v>
      </c>
      <c r="BM208" s="185" t="s">
        <v>291</v>
      </c>
    </row>
    <row r="209" spans="1:51" s="13" customFormat="1" ht="12">
      <c r="A209" s="13"/>
      <c r="B209" s="187"/>
      <c r="C209" s="13"/>
      <c r="D209" s="188" t="s">
        <v>159</v>
      </c>
      <c r="E209" s="189" t="s">
        <v>1</v>
      </c>
      <c r="F209" s="190" t="s">
        <v>292</v>
      </c>
      <c r="G209" s="13"/>
      <c r="H209" s="191">
        <v>0.72</v>
      </c>
      <c r="I209" s="192"/>
      <c r="J209" s="13"/>
      <c r="K209" s="13"/>
      <c r="L209" s="187"/>
      <c r="M209" s="193"/>
      <c r="N209" s="194"/>
      <c r="O209" s="194"/>
      <c r="P209" s="194"/>
      <c r="Q209" s="194"/>
      <c r="R209" s="194"/>
      <c r="S209" s="194"/>
      <c r="T209" s="19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9" t="s">
        <v>159</v>
      </c>
      <c r="AU209" s="189" t="s">
        <v>85</v>
      </c>
      <c r="AV209" s="13" t="s">
        <v>85</v>
      </c>
      <c r="AW209" s="13" t="s">
        <v>34</v>
      </c>
      <c r="AX209" s="13" t="s">
        <v>83</v>
      </c>
      <c r="AY209" s="189" t="s">
        <v>150</v>
      </c>
    </row>
    <row r="210" spans="1:65" s="2" customFormat="1" ht="24.15" customHeight="1">
      <c r="A210" s="36"/>
      <c r="B210" s="173"/>
      <c r="C210" s="174" t="s">
        <v>293</v>
      </c>
      <c r="D210" s="174" t="s">
        <v>152</v>
      </c>
      <c r="E210" s="175" t="s">
        <v>294</v>
      </c>
      <c r="F210" s="176" t="s">
        <v>295</v>
      </c>
      <c r="G210" s="177" t="s">
        <v>155</v>
      </c>
      <c r="H210" s="178">
        <v>7.248</v>
      </c>
      <c r="I210" s="179"/>
      <c r="J210" s="180">
        <f>ROUND(I210*H210,2)</f>
        <v>0</v>
      </c>
      <c r="K210" s="176" t="s">
        <v>156</v>
      </c>
      <c r="L210" s="37"/>
      <c r="M210" s="181" t="s">
        <v>1</v>
      </c>
      <c r="N210" s="182" t="s">
        <v>42</v>
      </c>
      <c r="O210" s="75"/>
      <c r="P210" s="183">
        <f>O210*H210</f>
        <v>0</v>
      </c>
      <c r="Q210" s="183">
        <v>0.00346</v>
      </c>
      <c r="R210" s="183">
        <f>Q210*H210</f>
        <v>0.02507808</v>
      </c>
      <c r="S210" s="183">
        <v>0</v>
      </c>
      <c r="T210" s="184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5" t="s">
        <v>157</v>
      </c>
      <c r="AT210" s="185" t="s">
        <v>152</v>
      </c>
      <c r="AU210" s="185" t="s">
        <v>85</v>
      </c>
      <c r="AY210" s="17" t="s">
        <v>150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17" t="s">
        <v>83</v>
      </c>
      <c r="BK210" s="186">
        <f>ROUND(I210*H210,2)</f>
        <v>0</v>
      </c>
      <c r="BL210" s="17" t="s">
        <v>157</v>
      </c>
      <c r="BM210" s="185" t="s">
        <v>296</v>
      </c>
    </row>
    <row r="211" spans="1:51" s="13" customFormat="1" ht="12">
      <c r="A211" s="13"/>
      <c r="B211" s="187"/>
      <c r="C211" s="13"/>
      <c r="D211" s="188" t="s">
        <v>159</v>
      </c>
      <c r="E211" s="189" t="s">
        <v>1</v>
      </c>
      <c r="F211" s="190" t="s">
        <v>297</v>
      </c>
      <c r="G211" s="13"/>
      <c r="H211" s="191">
        <v>7.248</v>
      </c>
      <c r="I211" s="192"/>
      <c r="J211" s="13"/>
      <c r="K211" s="13"/>
      <c r="L211" s="187"/>
      <c r="M211" s="193"/>
      <c r="N211" s="194"/>
      <c r="O211" s="194"/>
      <c r="P211" s="194"/>
      <c r="Q211" s="194"/>
      <c r="R211" s="194"/>
      <c r="S211" s="194"/>
      <c r="T211" s="19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9" t="s">
        <v>159</v>
      </c>
      <c r="AU211" s="189" t="s">
        <v>85</v>
      </c>
      <c r="AV211" s="13" t="s">
        <v>85</v>
      </c>
      <c r="AW211" s="13" t="s">
        <v>34</v>
      </c>
      <c r="AX211" s="13" t="s">
        <v>83</v>
      </c>
      <c r="AY211" s="189" t="s">
        <v>150</v>
      </c>
    </row>
    <row r="212" spans="1:65" s="2" customFormat="1" ht="21.75" customHeight="1">
      <c r="A212" s="36"/>
      <c r="B212" s="173"/>
      <c r="C212" s="174" t="s">
        <v>298</v>
      </c>
      <c r="D212" s="174" t="s">
        <v>152</v>
      </c>
      <c r="E212" s="175" t="s">
        <v>299</v>
      </c>
      <c r="F212" s="176" t="s">
        <v>300</v>
      </c>
      <c r="G212" s="177" t="s">
        <v>168</v>
      </c>
      <c r="H212" s="178">
        <v>5</v>
      </c>
      <c r="I212" s="179"/>
      <c r="J212" s="180">
        <f>ROUND(I212*H212,2)</f>
        <v>0</v>
      </c>
      <c r="K212" s="176" t="s">
        <v>156</v>
      </c>
      <c r="L212" s="37"/>
      <c r="M212" s="181" t="s">
        <v>1</v>
      </c>
      <c r="N212" s="182" t="s">
        <v>42</v>
      </c>
      <c r="O212" s="75"/>
      <c r="P212" s="183">
        <f>O212*H212</f>
        <v>0</v>
      </c>
      <c r="Q212" s="183">
        <v>0.02278</v>
      </c>
      <c r="R212" s="183">
        <f>Q212*H212</f>
        <v>0.1139</v>
      </c>
      <c r="S212" s="183">
        <v>0</v>
      </c>
      <c r="T212" s="184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5" t="s">
        <v>157</v>
      </c>
      <c r="AT212" s="185" t="s">
        <v>152</v>
      </c>
      <c r="AU212" s="185" t="s">
        <v>85</v>
      </c>
      <c r="AY212" s="17" t="s">
        <v>150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7" t="s">
        <v>83</v>
      </c>
      <c r="BK212" s="186">
        <f>ROUND(I212*H212,2)</f>
        <v>0</v>
      </c>
      <c r="BL212" s="17" t="s">
        <v>157</v>
      </c>
      <c r="BM212" s="185" t="s">
        <v>301</v>
      </c>
    </row>
    <row r="213" spans="1:65" s="2" customFormat="1" ht="21.75" customHeight="1">
      <c r="A213" s="36"/>
      <c r="B213" s="173"/>
      <c r="C213" s="174" t="s">
        <v>302</v>
      </c>
      <c r="D213" s="174" t="s">
        <v>152</v>
      </c>
      <c r="E213" s="175" t="s">
        <v>303</v>
      </c>
      <c r="F213" s="176" t="s">
        <v>304</v>
      </c>
      <c r="G213" s="177" t="s">
        <v>168</v>
      </c>
      <c r="H213" s="178">
        <v>1</v>
      </c>
      <c r="I213" s="179"/>
      <c r="J213" s="180">
        <f>ROUND(I213*H213,2)</f>
        <v>0</v>
      </c>
      <c r="K213" s="176" t="s">
        <v>156</v>
      </c>
      <c r="L213" s="37"/>
      <c r="M213" s="181" t="s">
        <v>1</v>
      </c>
      <c r="N213" s="182" t="s">
        <v>42</v>
      </c>
      <c r="O213" s="75"/>
      <c r="P213" s="183">
        <f>O213*H213</f>
        <v>0</v>
      </c>
      <c r="Q213" s="183">
        <v>0.02693</v>
      </c>
      <c r="R213" s="183">
        <f>Q213*H213</f>
        <v>0.02693</v>
      </c>
      <c r="S213" s="183">
        <v>0</v>
      </c>
      <c r="T213" s="184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5" t="s">
        <v>157</v>
      </c>
      <c r="AT213" s="185" t="s">
        <v>152</v>
      </c>
      <c r="AU213" s="185" t="s">
        <v>85</v>
      </c>
      <c r="AY213" s="17" t="s">
        <v>150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17" t="s">
        <v>83</v>
      </c>
      <c r="BK213" s="186">
        <f>ROUND(I213*H213,2)</f>
        <v>0</v>
      </c>
      <c r="BL213" s="17" t="s">
        <v>157</v>
      </c>
      <c r="BM213" s="185" t="s">
        <v>305</v>
      </c>
    </row>
    <row r="214" spans="1:65" s="2" customFormat="1" ht="33" customHeight="1">
      <c r="A214" s="36"/>
      <c r="B214" s="173"/>
      <c r="C214" s="174" t="s">
        <v>306</v>
      </c>
      <c r="D214" s="174" t="s">
        <v>152</v>
      </c>
      <c r="E214" s="175" t="s">
        <v>307</v>
      </c>
      <c r="F214" s="176" t="s">
        <v>308</v>
      </c>
      <c r="G214" s="177" t="s">
        <v>242</v>
      </c>
      <c r="H214" s="178">
        <v>0.024</v>
      </c>
      <c r="I214" s="179"/>
      <c r="J214" s="180">
        <f>ROUND(I214*H214,2)</f>
        <v>0</v>
      </c>
      <c r="K214" s="176" t="s">
        <v>156</v>
      </c>
      <c r="L214" s="37"/>
      <c r="M214" s="181" t="s">
        <v>1</v>
      </c>
      <c r="N214" s="182" t="s">
        <v>42</v>
      </c>
      <c r="O214" s="75"/>
      <c r="P214" s="183">
        <f>O214*H214</f>
        <v>0</v>
      </c>
      <c r="Q214" s="183">
        <v>0.01954</v>
      </c>
      <c r="R214" s="183">
        <f>Q214*H214</f>
        <v>0.00046896</v>
      </c>
      <c r="S214" s="183">
        <v>0</v>
      </c>
      <c r="T214" s="184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5" t="s">
        <v>157</v>
      </c>
      <c r="AT214" s="185" t="s">
        <v>152</v>
      </c>
      <c r="AU214" s="185" t="s">
        <v>85</v>
      </c>
      <c r="AY214" s="17" t="s">
        <v>150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17" t="s">
        <v>83</v>
      </c>
      <c r="BK214" s="186">
        <f>ROUND(I214*H214,2)</f>
        <v>0</v>
      </c>
      <c r="BL214" s="17" t="s">
        <v>157</v>
      </c>
      <c r="BM214" s="185" t="s">
        <v>309</v>
      </c>
    </row>
    <row r="215" spans="1:51" s="13" customFormat="1" ht="12">
      <c r="A215" s="13"/>
      <c r="B215" s="187"/>
      <c r="C215" s="13"/>
      <c r="D215" s="188" t="s">
        <v>159</v>
      </c>
      <c r="E215" s="189" t="s">
        <v>1</v>
      </c>
      <c r="F215" s="190" t="s">
        <v>310</v>
      </c>
      <c r="G215" s="13"/>
      <c r="H215" s="191">
        <v>0.024</v>
      </c>
      <c r="I215" s="192"/>
      <c r="J215" s="13"/>
      <c r="K215" s="13"/>
      <c r="L215" s="187"/>
      <c r="M215" s="193"/>
      <c r="N215" s="194"/>
      <c r="O215" s="194"/>
      <c r="P215" s="194"/>
      <c r="Q215" s="194"/>
      <c r="R215" s="194"/>
      <c r="S215" s="194"/>
      <c r="T215" s="19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9" t="s">
        <v>159</v>
      </c>
      <c r="AU215" s="189" t="s">
        <v>85</v>
      </c>
      <c r="AV215" s="13" t="s">
        <v>85</v>
      </c>
      <c r="AW215" s="13" t="s">
        <v>34</v>
      </c>
      <c r="AX215" s="13" t="s">
        <v>83</v>
      </c>
      <c r="AY215" s="189" t="s">
        <v>150</v>
      </c>
    </row>
    <row r="216" spans="1:65" s="2" customFormat="1" ht="24.15" customHeight="1">
      <c r="A216" s="36"/>
      <c r="B216" s="173"/>
      <c r="C216" s="196" t="s">
        <v>311</v>
      </c>
      <c r="D216" s="196" t="s">
        <v>170</v>
      </c>
      <c r="E216" s="197" t="s">
        <v>312</v>
      </c>
      <c r="F216" s="198" t="s">
        <v>313</v>
      </c>
      <c r="G216" s="199" t="s">
        <v>242</v>
      </c>
      <c r="H216" s="200">
        <v>0.026</v>
      </c>
      <c r="I216" s="201"/>
      <c r="J216" s="202">
        <f>ROUND(I216*H216,2)</f>
        <v>0</v>
      </c>
      <c r="K216" s="198" t="s">
        <v>156</v>
      </c>
      <c r="L216" s="203"/>
      <c r="M216" s="204" t="s">
        <v>1</v>
      </c>
      <c r="N216" s="205" t="s">
        <v>42</v>
      </c>
      <c r="O216" s="75"/>
      <c r="P216" s="183">
        <f>O216*H216</f>
        <v>0</v>
      </c>
      <c r="Q216" s="183">
        <v>1</v>
      </c>
      <c r="R216" s="183">
        <f>Q216*H216</f>
        <v>0.026</v>
      </c>
      <c r="S216" s="183">
        <v>0</v>
      </c>
      <c r="T216" s="184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5" t="s">
        <v>173</v>
      </c>
      <c r="AT216" s="185" t="s">
        <v>170</v>
      </c>
      <c r="AU216" s="185" t="s">
        <v>85</v>
      </c>
      <c r="AY216" s="17" t="s">
        <v>150</v>
      </c>
      <c r="BE216" s="186">
        <f>IF(N216="základní",J216,0)</f>
        <v>0</v>
      </c>
      <c r="BF216" s="186">
        <f>IF(N216="snížená",J216,0)</f>
        <v>0</v>
      </c>
      <c r="BG216" s="186">
        <f>IF(N216="zákl. přenesená",J216,0)</f>
        <v>0</v>
      </c>
      <c r="BH216" s="186">
        <f>IF(N216="sníž. přenesená",J216,0)</f>
        <v>0</v>
      </c>
      <c r="BI216" s="186">
        <f>IF(N216="nulová",J216,0)</f>
        <v>0</v>
      </c>
      <c r="BJ216" s="17" t="s">
        <v>83</v>
      </c>
      <c r="BK216" s="186">
        <f>ROUND(I216*H216,2)</f>
        <v>0</v>
      </c>
      <c r="BL216" s="17" t="s">
        <v>157</v>
      </c>
      <c r="BM216" s="185" t="s">
        <v>314</v>
      </c>
    </row>
    <row r="217" spans="1:51" s="13" customFormat="1" ht="12">
      <c r="A217" s="13"/>
      <c r="B217" s="187"/>
      <c r="C217" s="13"/>
      <c r="D217" s="188" t="s">
        <v>159</v>
      </c>
      <c r="E217" s="13"/>
      <c r="F217" s="190" t="s">
        <v>315</v>
      </c>
      <c r="G217" s="13"/>
      <c r="H217" s="191">
        <v>0.026</v>
      </c>
      <c r="I217" s="192"/>
      <c r="J217" s="13"/>
      <c r="K217" s="13"/>
      <c r="L217" s="187"/>
      <c r="M217" s="193"/>
      <c r="N217" s="194"/>
      <c r="O217" s="194"/>
      <c r="P217" s="194"/>
      <c r="Q217" s="194"/>
      <c r="R217" s="194"/>
      <c r="S217" s="194"/>
      <c r="T217" s="19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89" t="s">
        <v>159</v>
      </c>
      <c r="AU217" s="189" t="s">
        <v>85</v>
      </c>
      <c r="AV217" s="13" t="s">
        <v>85</v>
      </c>
      <c r="AW217" s="13" t="s">
        <v>3</v>
      </c>
      <c r="AX217" s="13" t="s">
        <v>83</v>
      </c>
      <c r="AY217" s="189" t="s">
        <v>150</v>
      </c>
    </row>
    <row r="218" spans="1:65" s="2" customFormat="1" ht="24.15" customHeight="1">
      <c r="A218" s="36"/>
      <c r="B218" s="173"/>
      <c r="C218" s="174" t="s">
        <v>316</v>
      </c>
      <c r="D218" s="174" t="s">
        <v>152</v>
      </c>
      <c r="E218" s="175" t="s">
        <v>317</v>
      </c>
      <c r="F218" s="176" t="s">
        <v>318</v>
      </c>
      <c r="G218" s="177" t="s">
        <v>242</v>
      </c>
      <c r="H218" s="178">
        <v>0.031</v>
      </c>
      <c r="I218" s="179"/>
      <c r="J218" s="180">
        <f>ROUND(I218*H218,2)</f>
        <v>0</v>
      </c>
      <c r="K218" s="176" t="s">
        <v>156</v>
      </c>
      <c r="L218" s="37"/>
      <c r="M218" s="181" t="s">
        <v>1</v>
      </c>
      <c r="N218" s="182" t="s">
        <v>42</v>
      </c>
      <c r="O218" s="75"/>
      <c r="P218" s="183">
        <f>O218*H218</f>
        <v>0</v>
      </c>
      <c r="Q218" s="183">
        <v>1.09</v>
      </c>
      <c r="R218" s="183">
        <f>Q218*H218</f>
        <v>0.03379</v>
      </c>
      <c r="S218" s="183">
        <v>0</v>
      </c>
      <c r="T218" s="184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5" t="s">
        <v>157</v>
      </c>
      <c r="AT218" s="185" t="s">
        <v>152</v>
      </c>
      <c r="AU218" s="185" t="s">
        <v>85</v>
      </c>
      <c r="AY218" s="17" t="s">
        <v>150</v>
      </c>
      <c r="BE218" s="186">
        <f>IF(N218="základní",J218,0)</f>
        <v>0</v>
      </c>
      <c r="BF218" s="186">
        <f>IF(N218="snížená",J218,0)</f>
        <v>0</v>
      </c>
      <c r="BG218" s="186">
        <f>IF(N218="zákl. přenesená",J218,0)</f>
        <v>0</v>
      </c>
      <c r="BH218" s="186">
        <f>IF(N218="sníž. přenesená",J218,0)</f>
        <v>0</v>
      </c>
      <c r="BI218" s="186">
        <f>IF(N218="nulová",J218,0)</f>
        <v>0</v>
      </c>
      <c r="BJ218" s="17" t="s">
        <v>83</v>
      </c>
      <c r="BK218" s="186">
        <f>ROUND(I218*H218,2)</f>
        <v>0</v>
      </c>
      <c r="BL218" s="17" t="s">
        <v>157</v>
      </c>
      <c r="BM218" s="185" t="s">
        <v>319</v>
      </c>
    </row>
    <row r="219" spans="1:51" s="13" customFormat="1" ht="12">
      <c r="A219" s="13"/>
      <c r="B219" s="187"/>
      <c r="C219" s="13"/>
      <c r="D219" s="188" t="s">
        <v>159</v>
      </c>
      <c r="E219" s="189" t="s">
        <v>1</v>
      </c>
      <c r="F219" s="190" t="s">
        <v>320</v>
      </c>
      <c r="G219" s="13"/>
      <c r="H219" s="191">
        <v>0.031</v>
      </c>
      <c r="I219" s="192"/>
      <c r="J219" s="13"/>
      <c r="K219" s="13"/>
      <c r="L219" s="187"/>
      <c r="M219" s="193"/>
      <c r="N219" s="194"/>
      <c r="O219" s="194"/>
      <c r="P219" s="194"/>
      <c r="Q219" s="194"/>
      <c r="R219" s="194"/>
      <c r="S219" s="194"/>
      <c r="T219" s="19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9" t="s">
        <v>159</v>
      </c>
      <c r="AU219" s="189" t="s">
        <v>85</v>
      </c>
      <c r="AV219" s="13" t="s">
        <v>85</v>
      </c>
      <c r="AW219" s="13" t="s">
        <v>34</v>
      </c>
      <c r="AX219" s="13" t="s">
        <v>83</v>
      </c>
      <c r="AY219" s="189" t="s">
        <v>150</v>
      </c>
    </row>
    <row r="220" spans="1:65" s="2" customFormat="1" ht="24.15" customHeight="1">
      <c r="A220" s="36"/>
      <c r="B220" s="173"/>
      <c r="C220" s="174" t="s">
        <v>321</v>
      </c>
      <c r="D220" s="174" t="s">
        <v>152</v>
      </c>
      <c r="E220" s="175" t="s">
        <v>322</v>
      </c>
      <c r="F220" s="176" t="s">
        <v>323</v>
      </c>
      <c r="G220" s="177" t="s">
        <v>155</v>
      </c>
      <c r="H220" s="178">
        <v>30.317</v>
      </c>
      <c r="I220" s="179"/>
      <c r="J220" s="180">
        <f>ROUND(I220*H220,2)</f>
        <v>0</v>
      </c>
      <c r="K220" s="176" t="s">
        <v>1</v>
      </c>
      <c r="L220" s="37"/>
      <c r="M220" s="181" t="s">
        <v>1</v>
      </c>
      <c r="N220" s="182" t="s">
        <v>42</v>
      </c>
      <c r="O220" s="75"/>
      <c r="P220" s="183">
        <f>O220*H220</f>
        <v>0</v>
      </c>
      <c r="Q220" s="183">
        <v>0.0945</v>
      </c>
      <c r="R220" s="183">
        <f>Q220*H220</f>
        <v>2.8649565</v>
      </c>
      <c r="S220" s="183">
        <v>0</v>
      </c>
      <c r="T220" s="184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5" t="s">
        <v>157</v>
      </c>
      <c r="AT220" s="185" t="s">
        <v>152</v>
      </c>
      <c r="AU220" s="185" t="s">
        <v>85</v>
      </c>
      <c r="AY220" s="17" t="s">
        <v>150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17" t="s">
        <v>83</v>
      </c>
      <c r="BK220" s="186">
        <f>ROUND(I220*H220,2)</f>
        <v>0</v>
      </c>
      <c r="BL220" s="17" t="s">
        <v>157</v>
      </c>
      <c r="BM220" s="185" t="s">
        <v>324</v>
      </c>
    </row>
    <row r="221" spans="1:51" s="13" customFormat="1" ht="12">
      <c r="A221" s="13"/>
      <c r="B221" s="187"/>
      <c r="C221" s="13"/>
      <c r="D221" s="188" t="s">
        <v>159</v>
      </c>
      <c r="E221" s="189" t="s">
        <v>1</v>
      </c>
      <c r="F221" s="190" t="s">
        <v>325</v>
      </c>
      <c r="G221" s="13"/>
      <c r="H221" s="191">
        <v>41.743</v>
      </c>
      <c r="I221" s="192"/>
      <c r="J221" s="13"/>
      <c r="K221" s="13"/>
      <c r="L221" s="187"/>
      <c r="M221" s="193"/>
      <c r="N221" s="194"/>
      <c r="O221" s="194"/>
      <c r="P221" s="194"/>
      <c r="Q221" s="194"/>
      <c r="R221" s="194"/>
      <c r="S221" s="194"/>
      <c r="T221" s="19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9" t="s">
        <v>159</v>
      </c>
      <c r="AU221" s="189" t="s">
        <v>85</v>
      </c>
      <c r="AV221" s="13" t="s">
        <v>85</v>
      </c>
      <c r="AW221" s="13" t="s">
        <v>34</v>
      </c>
      <c r="AX221" s="13" t="s">
        <v>77</v>
      </c>
      <c r="AY221" s="189" t="s">
        <v>150</v>
      </c>
    </row>
    <row r="222" spans="1:51" s="13" customFormat="1" ht="12">
      <c r="A222" s="13"/>
      <c r="B222" s="187"/>
      <c r="C222" s="13"/>
      <c r="D222" s="188" t="s">
        <v>159</v>
      </c>
      <c r="E222" s="189" t="s">
        <v>1</v>
      </c>
      <c r="F222" s="190" t="s">
        <v>326</v>
      </c>
      <c r="G222" s="13"/>
      <c r="H222" s="191">
        <v>-11.426</v>
      </c>
      <c r="I222" s="192"/>
      <c r="J222" s="13"/>
      <c r="K222" s="13"/>
      <c r="L222" s="187"/>
      <c r="M222" s="193"/>
      <c r="N222" s="194"/>
      <c r="O222" s="194"/>
      <c r="P222" s="194"/>
      <c r="Q222" s="194"/>
      <c r="R222" s="194"/>
      <c r="S222" s="194"/>
      <c r="T222" s="19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9" t="s">
        <v>159</v>
      </c>
      <c r="AU222" s="189" t="s">
        <v>85</v>
      </c>
      <c r="AV222" s="13" t="s">
        <v>85</v>
      </c>
      <c r="AW222" s="13" t="s">
        <v>34</v>
      </c>
      <c r="AX222" s="13" t="s">
        <v>77</v>
      </c>
      <c r="AY222" s="189" t="s">
        <v>150</v>
      </c>
    </row>
    <row r="223" spans="1:51" s="14" customFormat="1" ht="12">
      <c r="A223" s="14"/>
      <c r="B223" s="206"/>
      <c r="C223" s="14"/>
      <c r="D223" s="188" t="s">
        <v>159</v>
      </c>
      <c r="E223" s="207" t="s">
        <v>1</v>
      </c>
      <c r="F223" s="208" t="s">
        <v>265</v>
      </c>
      <c r="G223" s="14"/>
      <c r="H223" s="209">
        <v>30.317</v>
      </c>
      <c r="I223" s="210"/>
      <c r="J223" s="14"/>
      <c r="K223" s="14"/>
      <c r="L223" s="206"/>
      <c r="M223" s="211"/>
      <c r="N223" s="212"/>
      <c r="O223" s="212"/>
      <c r="P223" s="212"/>
      <c r="Q223" s="212"/>
      <c r="R223" s="212"/>
      <c r="S223" s="212"/>
      <c r="T223" s="21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07" t="s">
        <v>159</v>
      </c>
      <c r="AU223" s="207" t="s">
        <v>85</v>
      </c>
      <c r="AV223" s="14" t="s">
        <v>157</v>
      </c>
      <c r="AW223" s="14" t="s">
        <v>34</v>
      </c>
      <c r="AX223" s="14" t="s">
        <v>83</v>
      </c>
      <c r="AY223" s="207" t="s">
        <v>150</v>
      </c>
    </row>
    <row r="224" spans="1:65" s="2" customFormat="1" ht="24.15" customHeight="1">
      <c r="A224" s="36"/>
      <c r="B224" s="173"/>
      <c r="C224" s="174" t="s">
        <v>327</v>
      </c>
      <c r="D224" s="174" t="s">
        <v>152</v>
      </c>
      <c r="E224" s="175" t="s">
        <v>328</v>
      </c>
      <c r="F224" s="176" t="s">
        <v>329</v>
      </c>
      <c r="G224" s="177" t="s">
        <v>155</v>
      </c>
      <c r="H224" s="178">
        <v>17.455</v>
      </c>
      <c r="I224" s="179"/>
      <c r="J224" s="180">
        <f>ROUND(I224*H224,2)</f>
        <v>0</v>
      </c>
      <c r="K224" s="176" t="s">
        <v>1</v>
      </c>
      <c r="L224" s="37"/>
      <c r="M224" s="181" t="s">
        <v>1</v>
      </c>
      <c r="N224" s="182" t="s">
        <v>42</v>
      </c>
      <c r="O224" s="75"/>
      <c r="P224" s="183">
        <f>O224*H224</f>
        <v>0</v>
      </c>
      <c r="Q224" s="183">
        <v>0.11393</v>
      </c>
      <c r="R224" s="183">
        <f>Q224*H224</f>
        <v>1.98864815</v>
      </c>
      <c r="S224" s="183">
        <v>0</v>
      </c>
      <c r="T224" s="184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5" t="s">
        <v>157</v>
      </c>
      <c r="AT224" s="185" t="s">
        <v>152</v>
      </c>
      <c r="AU224" s="185" t="s">
        <v>85</v>
      </c>
      <c r="AY224" s="17" t="s">
        <v>150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17" t="s">
        <v>83</v>
      </c>
      <c r="BK224" s="186">
        <f>ROUND(I224*H224,2)</f>
        <v>0</v>
      </c>
      <c r="BL224" s="17" t="s">
        <v>157</v>
      </c>
      <c r="BM224" s="185" t="s">
        <v>330</v>
      </c>
    </row>
    <row r="225" spans="1:51" s="13" customFormat="1" ht="12">
      <c r="A225" s="13"/>
      <c r="B225" s="187"/>
      <c r="C225" s="13"/>
      <c r="D225" s="188" t="s">
        <v>159</v>
      </c>
      <c r="E225" s="189" t="s">
        <v>1</v>
      </c>
      <c r="F225" s="190" t="s">
        <v>331</v>
      </c>
      <c r="G225" s="13"/>
      <c r="H225" s="191">
        <v>17.455</v>
      </c>
      <c r="I225" s="192"/>
      <c r="J225" s="13"/>
      <c r="K225" s="13"/>
      <c r="L225" s="187"/>
      <c r="M225" s="193"/>
      <c r="N225" s="194"/>
      <c r="O225" s="194"/>
      <c r="P225" s="194"/>
      <c r="Q225" s="194"/>
      <c r="R225" s="194"/>
      <c r="S225" s="194"/>
      <c r="T225" s="19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9" t="s">
        <v>159</v>
      </c>
      <c r="AU225" s="189" t="s">
        <v>85</v>
      </c>
      <c r="AV225" s="13" t="s">
        <v>85</v>
      </c>
      <c r="AW225" s="13" t="s">
        <v>34</v>
      </c>
      <c r="AX225" s="13" t="s">
        <v>83</v>
      </c>
      <c r="AY225" s="189" t="s">
        <v>150</v>
      </c>
    </row>
    <row r="226" spans="1:65" s="2" customFormat="1" ht="24.15" customHeight="1">
      <c r="A226" s="36"/>
      <c r="B226" s="173"/>
      <c r="C226" s="174" t="s">
        <v>332</v>
      </c>
      <c r="D226" s="174" t="s">
        <v>152</v>
      </c>
      <c r="E226" s="175" t="s">
        <v>333</v>
      </c>
      <c r="F226" s="176" t="s">
        <v>334</v>
      </c>
      <c r="G226" s="177" t="s">
        <v>182</v>
      </c>
      <c r="H226" s="178">
        <v>28.6</v>
      </c>
      <c r="I226" s="179"/>
      <c r="J226" s="180">
        <f>ROUND(I226*H226,2)</f>
        <v>0</v>
      </c>
      <c r="K226" s="176" t="s">
        <v>156</v>
      </c>
      <c r="L226" s="37"/>
      <c r="M226" s="181" t="s">
        <v>1</v>
      </c>
      <c r="N226" s="182" t="s">
        <v>42</v>
      </c>
      <c r="O226" s="75"/>
      <c r="P226" s="183">
        <f>O226*H226</f>
        <v>0</v>
      </c>
      <c r="Q226" s="183">
        <v>0.00012</v>
      </c>
      <c r="R226" s="183">
        <f>Q226*H226</f>
        <v>0.003432</v>
      </c>
      <c r="S226" s="183">
        <v>0</v>
      </c>
      <c r="T226" s="184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5" t="s">
        <v>157</v>
      </c>
      <c r="AT226" s="185" t="s">
        <v>152</v>
      </c>
      <c r="AU226" s="185" t="s">
        <v>85</v>
      </c>
      <c r="AY226" s="17" t="s">
        <v>150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17" t="s">
        <v>83</v>
      </c>
      <c r="BK226" s="186">
        <f>ROUND(I226*H226,2)</f>
        <v>0</v>
      </c>
      <c r="BL226" s="17" t="s">
        <v>157</v>
      </c>
      <c r="BM226" s="185" t="s">
        <v>335</v>
      </c>
    </row>
    <row r="227" spans="1:51" s="13" customFormat="1" ht="12">
      <c r="A227" s="13"/>
      <c r="B227" s="187"/>
      <c r="C227" s="13"/>
      <c r="D227" s="188" t="s">
        <v>159</v>
      </c>
      <c r="E227" s="189" t="s">
        <v>1</v>
      </c>
      <c r="F227" s="190" t="s">
        <v>336</v>
      </c>
      <c r="G227" s="13"/>
      <c r="H227" s="191">
        <v>28.6</v>
      </c>
      <c r="I227" s="192"/>
      <c r="J227" s="13"/>
      <c r="K227" s="13"/>
      <c r="L227" s="187"/>
      <c r="M227" s="193"/>
      <c r="N227" s="194"/>
      <c r="O227" s="194"/>
      <c r="P227" s="194"/>
      <c r="Q227" s="194"/>
      <c r="R227" s="194"/>
      <c r="S227" s="194"/>
      <c r="T227" s="19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9" t="s">
        <v>159</v>
      </c>
      <c r="AU227" s="189" t="s">
        <v>85</v>
      </c>
      <c r="AV227" s="13" t="s">
        <v>85</v>
      </c>
      <c r="AW227" s="13" t="s">
        <v>34</v>
      </c>
      <c r="AX227" s="13" t="s">
        <v>83</v>
      </c>
      <c r="AY227" s="189" t="s">
        <v>150</v>
      </c>
    </row>
    <row r="228" spans="1:65" s="2" customFormat="1" ht="21.75" customHeight="1">
      <c r="A228" s="36"/>
      <c r="B228" s="173"/>
      <c r="C228" s="174" t="s">
        <v>337</v>
      </c>
      <c r="D228" s="174" t="s">
        <v>152</v>
      </c>
      <c r="E228" s="175" t="s">
        <v>338</v>
      </c>
      <c r="F228" s="176" t="s">
        <v>339</v>
      </c>
      <c r="G228" s="177" t="s">
        <v>155</v>
      </c>
      <c r="H228" s="178">
        <v>1.812</v>
      </c>
      <c r="I228" s="179"/>
      <c r="J228" s="180">
        <f>ROUND(I228*H228,2)</f>
        <v>0</v>
      </c>
      <c r="K228" s="176" t="s">
        <v>156</v>
      </c>
      <c r="L228" s="37"/>
      <c r="M228" s="181" t="s">
        <v>1</v>
      </c>
      <c r="N228" s="182" t="s">
        <v>42</v>
      </c>
      <c r="O228" s="75"/>
      <c r="P228" s="183">
        <f>O228*H228</f>
        <v>0</v>
      </c>
      <c r="Q228" s="183">
        <v>0.26723</v>
      </c>
      <c r="R228" s="183">
        <f>Q228*H228</f>
        <v>0.4842207600000001</v>
      </c>
      <c r="S228" s="183">
        <v>0</v>
      </c>
      <c r="T228" s="184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5" t="s">
        <v>157</v>
      </c>
      <c r="AT228" s="185" t="s">
        <v>152</v>
      </c>
      <c r="AU228" s="185" t="s">
        <v>85</v>
      </c>
      <c r="AY228" s="17" t="s">
        <v>150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17" t="s">
        <v>83</v>
      </c>
      <c r="BK228" s="186">
        <f>ROUND(I228*H228,2)</f>
        <v>0</v>
      </c>
      <c r="BL228" s="17" t="s">
        <v>157</v>
      </c>
      <c r="BM228" s="185" t="s">
        <v>340</v>
      </c>
    </row>
    <row r="229" spans="1:51" s="13" customFormat="1" ht="12">
      <c r="A229" s="13"/>
      <c r="B229" s="187"/>
      <c r="C229" s="13"/>
      <c r="D229" s="188" t="s">
        <v>159</v>
      </c>
      <c r="E229" s="189" t="s">
        <v>1</v>
      </c>
      <c r="F229" s="190" t="s">
        <v>341</v>
      </c>
      <c r="G229" s="13"/>
      <c r="H229" s="191">
        <v>1.812</v>
      </c>
      <c r="I229" s="192"/>
      <c r="J229" s="13"/>
      <c r="K229" s="13"/>
      <c r="L229" s="187"/>
      <c r="M229" s="193"/>
      <c r="N229" s="194"/>
      <c r="O229" s="194"/>
      <c r="P229" s="194"/>
      <c r="Q229" s="194"/>
      <c r="R229" s="194"/>
      <c r="S229" s="194"/>
      <c r="T229" s="19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9" t="s">
        <v>159</v>
      </c>
      <c r="AU229" s="189" t="s">
        <v>85</v>
      </c>
      <c r="AV229" s="13" t="s">
        <v>85</v>
      </c>
      <c r="AW229" s="13" t="s">
        <v>34</v>
      </c>
      <c r="AX229" s="13" t="s">
        <v>83</v>
      </c>
      <c r="AY229" s="189" t="s">
        <v>150</v>
      </c>
    </row>
    <row r="230" spans="1:63" s="12" customFormat="1" ht="22.8" customHeight="1">
      <c r="A230" s="12"/>
      <c r="B230" s="160"/>
      <c r="C230" s="12"/>
      <c r="D230" s="161" t="s">
        <v>76</v>
      </c>
      <c r="E230" s="171" t="s">
        <v>175</v>
      </c>
      <c r="F230" s="171" t="s">
        <v>342</v>
      </c>
      <c r="G230" s="12"/>
      <c r="H230" s="12"/>
      <c r="I230" s="163"/>
      <c r="J230" s="172">
        <f>BK230</f>
        <v>0</v>
      </c>
      <c r="K230" s="12"/>
      <c r="L230" s="160"/>
      <c r="M230" s="165"/>
      <c r="N230" s="166"/>
      <c r="O230" s="166"/>
      <c r="P230" s="167">
        <f>SUM(P231:P232)</f>
        <v>0</v>
      </c>
      <c r="Q230" s="166"/>
      <c r="R230" s="167">
        <f>SUM(R231:R232)</f>
        <v>0</v>
      </c>
      <c r="S230" s="166"/>
      <c r="T230" s="168">
        <f>SUM(T231:T232)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61" t="s">
        <v>83</v>
      </c>
      <c r="AT230" s="169" t="s">
        <v>76</v>
      </c>
      <c r="AU230" s="169" t="s">
        <v>83</v>
      </c>
      <c r="AY230" s="161" t="s">
        <v>150</v>
      </c>
      <c r="BK230" s="170">
        <f>SUM(BK231:BK232)</f>
        <v>0</v>
      </c>
    </row>
    <row r="231" spans="1:65" s="2" customFormat="1" ht="21.75" customHeight="1">
      <c r="A231" s="36"/>
      <c r="B231" s="173"/>
      <c r="C231" s="174" t="s">
        <v>343</v>
      </c>
      <c r="D231" s="174" t="s">
        <v>152</v>
      </c>
      <c r="E231" s="175" t="s">
        <v>344</v>
      </c>
      <c r="F231" s="176" t="s">
        <v>345</v>
      </c>
      <c r="G231" s="177" t="s">
        <v>155</v>
      </c>
      <c r="H231" s="178">
        <v>3</v>
      </c>
      <c r="I231" s="179"/>
      <c r="J231" s="180">
        <f>ROUND(I231*H231,2)</f>
        <v>0</v>
      </c>
      <c r="K231" s="176" t="s">
        <v>156</v>
      </c>
      <c r="L231" s="37"/>
      <c r="M231" s="181" t="s">
        <v>1</v>
      </c>
      <c r="N231" s="182" t="s">
        <v>42</v>
      </c>
      <c r="O231" s="75"/>
      <c r="P231" s="183">
        <f>O231*H231</f>
        <v>0</v>
      </c>
      <c r="Q231" s="183">
        <v>0</v>
      </c>
      <c r="R231" s="183">
        <f>Q231*H231</f>
        <v>0</v>
      </c>
      <c r="S231" s="183">
        <v>0</v>
      </c>
      <c r="T231" s="184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5" t="s">
        <v>157</v>
      </c>
      <c r="AT231" s="185" t="s">
        <v>152</v>
      </c>
      <c r="AU231" s="185" t="s">
        <v>85</v>
      </c>
      <c r="AY231" s="17" t="s">
        <v>150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17" t="s">
        <v>83</v>
      </c>
      <c r="BK231" s="186">
        <f>ROUND(I231*H231,2)</f>
        <v>0</v>
      </c>
      <c r="BL231" s="17" t="s">
        <v>157</v>
      </c>
      <c r="BM231" s="185" t="s">
        <v>346</v>
      </c>
    </row>
    <row r="232" spans="1:51" s="13" customFormat="1" ht="12">
      <c r="A232" s="13"/>
      <c r="B232" s="187"/>
      <c r="C232" s="13"/>
      <c r="D232" s="188" t="s">
        <v>159</v>
      </c>
      <c r="E232" s="189" t="s">
        <v>1</v>
      </c>
      <c r="F232" s="190" t="s">
        <v>347</v>
      </c>
      <c r="G232" s="13"/>
      <c r="H232" s="191">
        <v>3</v>
      </c>
      <c r="I232" s="192"/>
      <c r="J232" s="13"/>
      <c r="K232" s="13"/>
      <c r="L232" s="187"/>
      <c r="M232" s="193"/>
      <c r="N232" s="194"/>
      <c r="O232" s="194"/>
      <c r="P232" s="194"/>
      <c r="Q232" s="194"/>
      <c r="R232" s="194"/>
      <c r="S232" s="194"/>
      <c r="T232" s="19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9" t="s">
        <v>159</v>
      </c>
      <c r="AU232" s="189" t="s">
        <v>85</v>
      </c>
      <c r="AV232" s="13" t="s">
        <v>85</v>
      </c>
      <c r="AW232" s="13" t="s">
        <v>34</v>
      </c>
      <c r="AX232" s="13" t="s">
        <v>83</v>
      </c>
      <c r="AY232" s="189" t="s">
        <v>150</v>
      </c>
    </row>
    <row r="233" spans="1:63" s="12" customFormat="1" ht="22.8" customHeight="1">
      <c r="A233" s="12"/>
      <c r="B233" s="160"/>
      <c r="C233" s="12"/>
      <c r="D233" s="161" t="s">
        <v>76</v>
      </c>
      <c r="E233" s="171" t="s">
        <v>179</v>
      </c>
      <c r="F233" s="171" t="s">
        <v>348</v>
      </c>
      <c r="G233" s="12"/>
      <c r="H233" s="12"/>
      <c r="I233" s="163"/>
      <c r="J233" s="172">
        <f>BK233</f>
        <v>0</v>
      </c>
      <c r="K233" s="12"/>
      <c r="L233" s="160"/>
      <c r="M233" s="165"/>
      <c r="N233" s="166"/>
      <c r="O233" s="166"/>
      <c r="P233" s="167">
        <f>SUM(P234:P295)</f>
        <v>0</v>
      </c>
      <c r="Q233" s="166"/>
      <c r="R233" s="167">
        <f>SUM(R234:R295)</f>
        <v>56.23097734</v>
      </c>
      <c r="S233" s="166"/>
      <c r="T233" s="168">
        <f>SUM(T234:T295)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161" t="s">
        <v>83</v>
      </c>
      <c r="AT233" s="169" t="s">
        <v>76</v>
      </c>
      <c r="AU233" s="169" t="s">
        <v>83</v>
      </c>
      <c r="AY233" s="161" t="s">
        <v>150</v>
      </c>
      <c r="BK233" s="170">
        <f>SUM(BK234:BK295)</f>
        <v>0</v>
      </c>
    </row>
    <row r="234" spans="1:65" s="2" customFormat="1" ht="24.15" customHeight="1">
      <c r="A234" s="36"/>
      <c r="B234" s="173"/>
      <c r="C234" s="174" t="s">
        <v>349</v>
      </c>
      <c r="D234" s="174" t="s">
        <v>152</v>
      </c>
      <c r="E234" s="175" t="s">
        <v>350</v>
      </c>
      <c r="F234" s="176" t="s">
        <v>351</v>
      </c>
      <c r="G234" s="177" t="s">
        <v>155</v>
      </c>
      <c r="H234" s="178">
        <v>92.995</v>
      </c>
      <c r="I234" s="179"/>
      <c r="J234" s="180">
        <f>ROUND(I234*H234,2)</f>
        <v>0</v>
      </c>
      <c r="K234" s="176" t="s">
        <v>156</v>
      </c>
      <c r="L234" s="37"/>
      <c r="M234" s="181" t="s">
        <v>1</v>
      </c>
      <c r="N234" s="182" t="s">
        <v>42</v>
      </c>
      <c r="O234" s="75"/>
      <c r="P234" s="183">
        <f>O234*H234</f>
        <v>0</v>
      </c>
      <c r="Q234" s="183">
        <v>0.01733</v>
      </c>
      <c r="R234" s="183">
        <f>Q234*H234</f>
        <v>1.6116033500000002</v>
      </c>
      <c r="S234" s="183">
        <v>0</v>
      </c>
      <c r="T234" s="184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5" t="s">
        <v>157</v>
      </c>
      <c r="AT234" s="185" t="s">
        <v>152</v>
      </c>
      <c r="AU234" s="185" t="s">
        <v>85</v>
      </c>
      <c r="AY234" s="17" t="s">
        <v>150</v>
      </c>
      <c r="BE234" s="186">
        <f>IF(N234="základní",J234,0)</f>
        <v>0</v>
      </c>
      <c r="BF234" s="186">
        <f>IF(N234="snížená",J234,0)</f>
        <v>0</v>
      </c>
      <c r="BG234" s="186">
        <f>IF(N234="zákl. přenesená",J234,0)</f>
        <v>0</v>
      </c>
      <c r="BH234" s="186">
        <f>IF(N234="sníž. přenesená",J234,0)</f>
        <v>0</v>
      </c>
      <c r="BI234" s="186">
        <f>IF(N234="nulová",J234,0)</f>
        <v>0</v>
      </c>
      <c r="BJ234" s="17" t="s">
        <v>83</v>
      </c>
      <c r="BK234" s="186">
        <f>ROUND(I234*H234,2)</f>
        <v>0</v>
      </c>
      <c r="BL234" s="17" t="s">
        <v>157</v>
      </c>
      <c r="BM234" s="185" t="s">
        <v>352</v>
      </c>
    </row>
    <row r="235" spans="1:51" s="13" customFormat="1" ht="12">
      <c r="A235" s="13"/>
      <c r="B235" s="187"/>
      <c r="C235" s="13"/>
      <c r="D235" s="188" t="s">
        <v>159</v>
      </c>
      <c r="E235" s="189" t="s">
        <v>1</v>
      </c>
      <c r="F235" s="190" t="s">
        <v>353</v>
      </c>
      <c r="G235" s="13"/>
      <c r="H235" s="191">
        <v>92.8</v>
      </c>
      <c r="I235" s="192"/>
      <c r="J235" s="13"/>
      <c r="K235" s="13"/>
      <c r="L235" s="187"/>
      <c r="M235" s="193"/>
      <c r="N235" s="194"/>
      <c r="O235" s="194"/>
      <c r="P235" s="194"/>
      <c r="Q235" s="194"/>
      <c r="R235" s="194"/>
      <c r="S235" s="194"/>
      <c r="T235" s="19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9" t="s">
        <v>159</v>
      </c>
      <c r="AU235" s="189" t="s">
        <v>85</v>
      </c>
      <c r="AV235" s="13" t="s">
        <v>85</v>
      </c>
      <c r="AW235" s="13" t="s">
        <v>34</v>
      </c>
      <c r="AX235" s="13" t="s">
        <v>77</v>
      </c>
      <c r="AY235" s="189" t="s">
        <v>150</v>
      </c>
    </row>
    <row r="236" spans="1:51" s="13" customFormat="1" ht="12">
      <c r="A236" s="13"/>
      <c r="B236" s="187"/>
      <c r="C236" s="13"/>
      <c r="D236" s="188" t="s">
        <v>159</v>
      </c>
      <c r="E236" s="189" t="s">
        <v>1</v>
      </c>
      <c r="F236" s="190" t="s">
        <v>354</v>
      </c>
      <c r="G236" s="13"/>
      <c r="H236" s="191">
        <v>0.195</v>
      </c>
      <c r="I236" s="192"/>
      <c r="J236" s="13"/>
      <c r="K236" s="13"/>
      <c r="L236" s="187"/>
      <c r="M236" s="193"/>
      <c r="N236" s="194"/>
      <c r="O236" s="194"/>
      <c r="P236" s="194"/>
      <c r="Q236" s="194"/>
      <c r="R236" s="194"/>
      <c r="S236" s="194"/>
      <c r="T236" s="19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9" t="s">
        <v>159</v>
      </c>
      <c r="AU236" s="189" t="s">
        <v>85</v>
      </c>
      <c r="AV236" s="13" t="s">
        <v>85</v>
      </c>
      <c r="AW236" s="13" t="s">
        <v>34</v>
      </c>
      <c r="AX236" s="13" t="s">
        <v>77</v>
      </c>
      <c r="AY236" s="189" t="s">
        <v>150</v>
      </c>
    </row>
    <row r="237" spans="1:51" s="14" customFormat="1" ht="12">
      <c r="A237" s="14"/>
      <c r="B237" s="206"/>
      <c r="C237" s="14"/>
      <c r="D237" s="188" t="s">
        <v>159</v>
      </c>
      <c r="E237" s="207" t="s">
        <v>1</v>
      </c>
      <c r="F237" s="208" t="s">
        <v>265</v>
      </c>
      <c r="G237" s="14"/>
      <c r="H237" s="209">
        <v>92.995</v>
      </c>
      <c r="I237" s="210"/>
      <c r="J237" s="14"/>
      <c r="K237" s="14"/>
      <c r="L237" s="206"/>
      <c r="M237" s="211"/>
      <c r="N237" s="212"/>
      <c r="O237" s="212"/>
      <c r="P237" s="212"/>
      <c r="Q237" s="212"/>
      <c r="R237" s="212"/>
      <c r="S237" s="212"/>
      <c r="T237" s="21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07" t="s">
        <v>159</v>
      </c>
      <c r="AU237" s="207" t="s">
        <v>85</v>
      </c>
      <c r="AV237" s="14" t="s">
        <v>157</v>
      </c>
      <c r="AW237" s="14" t="s">
        <v>34</v>
      </c>
      <c r="AX237" s="14" t="s">
        <v>83</v>
      </c>
      <c r="AY237" s="207" t="s">
        <v>150</v>
      </c>
    </row>
    <row r="238" spans="1:65" s="2" customFormat="1" ht="24.15" customHeight="1">
      <c r="A238" s="36"/>
      <c r="B238" s="173"/>
      <c r="C238" s="174" t="s">
        <v>355</v>
      </c>
      <c r="D238" s="174" t="s">
        <v>152</v>
      </c>
      <c r="E238" s="175" t="s">
        <v>356</v>
      </c>
      <c r="F238" s="176" t="s">
        <v>357</v>
      </c>
      <c r="G238" s="177" t="s">
        <v>155</v>
      </c>
      <c r="H238" s="178">
        <v>11.2</v>
      </c>
      <c r="I238" s="179"/>
      <c r="J238" s="180">
        <f>ROUND(I238*H238,2)</f>
        <v>0</v>
      </c>
      <c r="K238" s="176" t="s">
        <v>156</v>
      </c>
      <c r="L238" s="37"/>
      <c r="M238" s="181" t="s">
        <v>1</v>
      </c>
      <c r="N238" s="182" t="s">
        <v>42</v>
      </c>
      <c r="O238" s="75"/>
      <c r="P238" s="183">
        <f>O238*H238</f>
        <v>0</v>
      </c>
      <c r="Q238" s="183">
        <v>0.01733</v>
      </c>
      <c r="R238" s="183">
        <f>Q238*H238</f>
        <v>0.19409600000000002</v>
      </c>
      <c r="S238" s="183">
        <v>0</v>
      </c>
      <c r="T238" s="184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5" t="s">
        <v>157</v>
      </c>
      <c r="AT238" s="185" t="s">
        <v>152</v>
      </c>
      <c r="AU238" s="185" t="s">
        <v>85</v>
      </c>
      <c r="AY238" s="17" t="s">
        <v>150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17" t="s">
        <v>83</v>
      </c>
      <c r="BK238" s="186">
        <f>ROUND(I238*H238,2)</f>
        <v>0</v>
      </c>
      <c r="BL238" s="17" t="s">
        <v>157</v>
      </c>
      <c r="BM238" s="185" t="s">
        <v>358</v>
      </c>
    </row>
    <row r="239" spans="1:51" s="13" customFormat="1" ht="12">
      <c r="A239" s="13"/>
      <c r="B239" s="187"/>
      <c r="C239" s="13"/>
      <c r="D239" s="188" t="s">
        <v>159</v>
      </c>
      <c r="E239" s="189" t="s">
        <v>1</v>
      </c>
      <c r="F239" s="190" t="s">
        <v>359</v>
      </c>
      <c r="G239" s="13"/>
      <c r="H239" s="191">
        <v>11.2</v>
      </c>
      <c r="I239" s="192"/>
      <c r="J239" s="13"/>
      <c r="K239" s="13"/>
      <c r="L239" s="187"/>
      <c r="M239" s="193"/>
      <c r="N239" s="194"/>
      <c r="O239" s="194"/>
      <c r="P239" s="194"/>
      <c r="Q239" s="194"/>
      <c r="R239" s="194"/>
      <c r="S239" s="194"/>
      <c r="T239" s="19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9" t="s">
        <v>159</v>
      </c>
      <c r="AU239" s="189" t="s">
        <v>85</v>
      </c>
      <c r="AV239" s="13" t="s">
        <v>85</v>
      </c>
      <c r="AW239" s="13" t="s">
        <v>34</v>
      </c>
      <c r="AX239" s="13" t="s">
        <v>83</v>
      </c>
      <c r="AY239" s="189" t="s">
        <v>150</v>
      </c>
    </row>
    <row r="240" spans="1:65" s="2" customFormat="1" ht="37.8" customHeight="1">
      <c r="A240" s="36"/>
      <c r="B240" s="173"/>
      <c r="C240" s="174" t="s">
        <v>360</v>
      </c>
      <c r="D240" s="174" t="s">
        <v>152</v>
      </c>
      <c r="E240" s="175" t="s">
        <v>361</v>
      </c>
      <c r="F240" s="176" t="s">
        <v>362</v>
      </c>
      <c r="G240" s="177" t="s">
        <v>155</v>
      </c>
      <c r="H240" s="178">
        <v>175.54</v>
      </c>
      <c r="I240" s="179"/>
      <c r="J240" s="180">
        <f>ROUND(I240*H240,2)</f>
        <v>0</v>
      </c>
      <c r="K240" s="176" t="s">
        <v>1</v>
      </c>
      <c r="L240" s="37"/>
      <c r="M240" s="181" t="s">
        <v>1</v>
      </c>
      <c r="N240" s="182" t="s">
        <v>42</v>
      </c>
      <c r="O240" s="75"/>
      <c r="P240" s="183">
        <f>O240*H240</f>
        <v>0</v>
      </c>
      <c r="Q240" s="183">
        <v>0.02</v>
      </c>
      <c r="R240" s="183">
        <f>Q240*H240</f>
        <v>3.5107999999999997</v>
      </c>
      <c r="S240" s="183">
        <v>0</v>
      </c>
      <c r="T240" s="184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5" t="s">
        <v>157</v>
      </c>
      <c r="AT240" s="185" t="s">
        <v>152</v>
      </c>
      <c r="AU240" s="185" t="s">
        <v>85</v>
      </c>
      <c r="AY240" s="17" t="s">
        <v>150</v>
      </c>
      <c r="BE240" s="186">
        <f>IF(N240="základní",J240,0)</f>
        <v>0</v>
      </c>
      <c r="BF240" s="186">
        <f>IF(N240="snížená",J240,0)</f>
        <v>0</v>
      </c>
      <c r="BG240" s="186">
        <f>IF(N240="zákl. přenesená",J240,0)</f>
        <v>0</v>
      </c>
      <c r="BH240" s="186">
        <f>IF(N240="sníž. přenesená",J240,0)</f>
        <v>0</v>
      </c>
      <c r="BI240" s="186">
        <f>IF(N240="nulová",J240,0)</f>
        <v>0</v>
      </c>
      <c r="BJ240" s="17" t="s">
        <v>83</v>
      </c>
      <c r="BK240" s="186">
        <f>ROUND(I240*H240,2)</f>
        <v>0</v>
      </c>
      <c r="BL240" s="17" t="s">
        <v>157</v>
      </c>
      <c r="BM240" s="185" t="s">
        <v>363</v>
      </c>
    </row>
    <row r="241" spans="1:51" s="13" customFormat="1" ht="12">
      <c r="A241" s="13"/>
      <c r="B241" s="187"/>
      <c r="C241" s="13"/>
      <c r="D241" s="188" t="s">
        <v>159</v>
      </c>
      <c r="E241" s="189" t="s">
        <v>1</v>
      </c>
      <c r="F241" s="190" t="s">
        <v>364</v>
      </c>
      <c r="G241" s="13"/>
      <c r="H241" s="191">
        <v>106.08</v>
      </c>
      <c r="I241" s="192"/>
      <c r="J241" s="13"/>
      <c r="K241" s="13"/>
      <c r="L241" s="187"/>
      <c r="M241" s="193"/>
      <c r="N241" s="194"/>
      <c r="O241" s="194"/>
      <c r="P241" s="194"/>
      <c r="Q241" s="194"/>
      <c r="R241" s="194"/>
      <c r="S241" s="194"/>
      <c r="T241" s="19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9" t="s">
        <v>159</v>
      </c>
      <c r="AU241" s="189" t="s">
        <v>85</v>
      </c>
      <c r="AV241" s="13" t="s">
        <v>85</v>
      </c>
      <c r="AW241" s="13" t="s">
        <v>34</v>
      </c>
      <c r="AX241" s="13" t="s">
        <v>77</v>
      </c>
      <c r="AY241" s="189" t="s">
        <v>150</v>
      </c>
    </row>
    <row r="242" spans="1:51" s="13" customFormat="1" ht="12">
      <c r="A242" s="13"/>
      <c r="B242" s="187"/>
      <c r="C242" s="13"/>
      <c r="D242" s="188" t="s">
        <v>159</v>
      </c>
      <c r="E242" s="189" t="s">
        <v>1</v>
      </c>
      <c r="F242" s="190" t="s">
        <v>365</v>
      </c>
      <c r="G242" s="13"/>
      <c r="H242" s="191">
        <v>80.21</v>
      </c>
      <c r="I242" s="192"/>
      <c r="J242" s="13"/>
      <c r="K242" s="13"/>
      <c r="L242" s="187"/>
      <c r="M242" s="193"/>
      <c r="N242" s="194"/>
      <c r="O242" s="194"/>
      <c r="P242" s="194"/>
      <c r="Q242" s="194"/>
      <c r="R242" s="194"/>
      <c r="S242" s="194"/>
      <c r="T242" s="19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9" t="s">
        <v>159</v>
      </c>
      <c r="AU242" s="189" t="s">
        <v>85</v>
      </c>
      <c r="AV242" s="13" t="s">
        <v>85</v>
      </c>
      <c r="AW242" s="13" t="s">
        <v>34</v>
      </c>
      <c r="AX242" s="13" t="s">
        <v>77</v>
      </c>
      <c r="AY242" s="189" t="s">
        <v>150</v>
      </c>
    </row>
    <row r="243" spans="1:51" s="13" customFormat="1" ht="12">
      <c r="A243" s="13"/>
      <c r="B243" s="187"/>
      <c r="C243" s="13"/>
      <c r="D243" s="188" t="s">
        <v>159</v>
      </c>
      <c r="E243" s="189" t="s">
        <v>1</v>
      </c>
      <c r="F243" s="190" t="s">
        <v>366</v>
      </c>
      <c r="G243" s="13"/>
      <c r="H243" s="191">
        <v>-20.725</v>
      </c>
      <c r="I243" s="192"/>
      <c r="J243" s="13"/>
      <c r="K243" s="13"/>
      <c r="L243" s="187"/>
      <c r="M243" s="193"/>
      <c r="N243" s="194"/>
      <c r="O243" s="194"/>
      <c r="P243" s="194"/>
      <c r="Q243" s="194"/>
      <c r="R243" s="194"/>
      <c r="S243" s="194"/>
      <c r="T243" s="19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89" t="s">
        <v>159</v>
      </c>
      <c r="AU243" s="189" t="s">
        <v>85</v>
      </c>
      <c r="AV243" s="13" t="s">
        <v>85</v>
      </c>
      <c r="AW243" s="13" t="s">
        <v>34</v>
      </c>
      <c r="AX243" s="13" t="s">
        <v>77</v>
      </c>
      <c r="AY243" s="189" t="s">
        <v>150</v>
      </c>
    </row>
    <row r="244" spans="1:51" s="13" customFormat="1" ht="12">
      <c r="A244" s="13"/>
      <c r="B244" s="187"/>
      <c r="C244" s="13"/>
      <c r="D244" s="188" t="s">
        <v>159</v>
      </c>
      <c r="E244" s="189" t="s">
        <v>1</v>
      </c>
      <c r="F244" s="190" t="s">
        <v>367</v>
      </c>
      <c r="G244" s="13"/>
      <c r="H244" s="191">
        <v>9.975</v>
      </c>
      <c r="I244" s="192"/>
      <c r="J244" s="13"/>
      <c r="K244" s="13"/>
      <c r="L244" s="187"/>
      <c r="M244" s="193"/>
      <c r="N244" s="194"/>
      <c r="O244" s="194"/>
      <c r="P244" s="194"/>
      <c r="Q244" s="194"/>
      <c r="R244" s="194"/>
      <c r="S244" s="194"/>
      <c r="T244" s="19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89" t="s">
        <v>159</v>
      </c>
      <c r="AU244" s="189" t="s">
        <v>85</v>
      </c>
      <c r="AV244" s="13" t="s">
        <v>85</v>
      </c>
      <c r="AW244" s="13" t="s">
        <v>34</v>
      </c>
      <c r="AX244" s="13" t="s">
        <v>77</v>
      </c>
      <c r="AY244" s="189" t="s">
        <v>150</v>
      </c>
    </row>
    <row r="245" spans="1:51" s="14" customFormat="1" ht="12">
      <c r="A245" s="14"/>
      <c r="B245" s="206"/>
      <c r="C245" s="14"/>
      <c r="D245" s="188" t="s">
        <v>159</v>
      </c>
      <c r="E245" s="207" t="s">
        <v>1</v>
      </c>
      <c r="F245" s="208" t="s">
        <v>265</v>
      </c>
      <c r="G245" s="14"/>
      <c r="H245" s="209">
        <v>175.54</v>
      </c>
      <c r="I245" s="210"/>
      <c r="J245" s="14"/>
      <c r="K245" s="14"/>
      <c r="L245" s="206"/>
      <c r="M245" s="211"/>
      <c r="N245" s="212"/>
      <c r="O245" s="212"/>
      <c r="P245" s="212"/>
      <c r="Q245" s="212"/>
      <c r="R245" s="212"/>
      <c r="S245" s="212"/>
      <c r="T245" s="21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07" t="s">
        <v>159</v>
      </c>
      <c r="AU245" s="207" t="s">
        <v>85</v>
      </c>
      <c r="AV245" s="14" t="s">
        <v>157</v>
      </c>
      <c r="AW245" s="14" t="s">
        <v>34</v>
      </c>
      <c r="AX245" s="14" t="s">
        <v>83</v>
      </c>
      <c r="AY245" s="207" t="s">
        <v>150</v>
      </c>
    </row>
    <row r="246" spans="1:65" s="2" customFormat="1" ht="37.8" customHeight="1">
      <c r="A246" s="36"/>
      <c r="B246" s="173"/>
      <c r="C246" s="174" t="s">
        <v>368</v>
      </c>
      <c r="D246" s="174" t="s">
        <v>152</v>
      </c>
      <c r="E246" s="175" t="s">
        <v>369</v>
      </c>
      <c r="F246" s="176" t="s">
        <v>370</v>
      </c>
      <c r="G246" s="177" t="s">
        <v>155</v>
      </c>
      <c r="H246" s="178">
        <v>7.538</v>
      </c>
      <c r="I246" s="179"/>
      <c r="J246" s="180">
        <f>ROUND(I246*H246,2)</f>
        <v>0</v>
      </c>
      <c r="K246" s="176" t="s">
        <v>1</v>
      </c>
      <c r="L246" s="37"/>
      <c r="M246" s="181" t="s">
        <v>1</v>
      </c>
      <c r="N246" s="182" t="s">
        <v>42</v>
      </c>
      <c r="O246" s="75"/>
      <c r="P246" s="183">
        <f>O246*H246</f>
        <v>0</v>
      </c>
      <c r="Q246" s="183">
        <v>0</v>
      </c>
      <c r="R246" s="183">
        <f>Q246*H246</f>
        <v>0</v>
      </c>
      <c r="S246" s="183">
        <v>0</v>
      </c>
      <c r="T246" s="184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5" t="s">
        <v>157</v>
      </c>
      <c r="AT246" s="185" t="s">
        <v>152</v>
      </c>
      <c r="AU246" s="185" t="s">
        <v>85</v>
      </c>
      <c r="AY246" s="17" t="s">
        <v>150</v>
      </c>
      <c r="BE246" s="186">
        <f>IF(N246="základní",J246,0)</f>
        <v>0</v>
      </c>
      <c r="BF246" s="186">
        <f>IF(N246="snížená",J246,0)</f>
        <v>0</v>
      </c>
      <c r="BG246" s="186">
        <f>IF(N246="zákl. přenesená",J246,0)</f>
        <v>0</v>
      </c>
      <c r="BH246" s="186">
        <f>IF(N246="sníž. přenesená",J246,0)</f>
        <v>0</v>
      </c>
      <c r="BI246" s="186">
        <f>IF(N246="nulová",J246,0)</f>
        <v>0</v>
      </c>
      <c r="BJ246" s="17" t="s">
        <v>83</v>
      </c>
      <c r="BK246" s="186">
        <f>ROUND(I246*H246,2)</f>
        <v>0</v>
      </c>
      <c r="BL246" s="17" t="s">
        <v>157</v>
      </c>
      <c r="BM246" s="185" t="s">
        <v>371</v>
      </c>
    </row>
    <row r="247" spans="1:51" s="13" customFormat="1" ht="12">
      <c r="A247" s="13"/>
      <c r="B247" s="187"/>
      <c r="C247" s="13"/>
      <c r="D247" s="188" t="s">
        <v>159</v>
      </c>
      <c r="E247" s="189" t="s">
        <v>1</v>
      </c>
      <c r="F247" s="190" t="s">
        <v>372</v>
      </c>
      <c r="G247" s="13"/>
      <c r="H247" s="191">
        <v>7.538</v>
      </c>
      <c r="I247" s="192"/>
      <c r="J247" s="13"/>
      <c r="K247" s="13"/>
      <c r="L247" s="187"/>
      <c r="M247" s="193"/>
      <c r="N247" s="194"/>
      <c r="O247" s="194"/>
      <c r="P247" s="194"/>
      <c r="Q247" s="194"/>
      <c r="R247" s="194"/>
      <c r="S247" s="194"/>
      <c r="T247" s="19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89" t="s">
        <v>159</v>
      </c>
      <c r="AU247" s="189" t="s">
        <v>85</v>
      </c>
      <c r="AV247" s="13" t="s">
        <v>85</v>
      </c>
      <c r="AW247" s="13" t="s">
        <v>34</v>
      </c>
      <c r="AX247" s="13" t="s">
        <v>83</v>
      </c>
      <c r="AY247" s="189" t="s">
        <v>150</v>
      </c>
    </row>
    <row r="248" spans="1:65" s="2" customFormat="1" ht="37.8" customHeight="1">
      <c r="A248" s="36"/>
      <c r="B248" s="173"/>
      <c r="C248" s="174" t="s">
        <v>373</v>
      </c>
      <c r="D248" s="174" t="s">
        <v>152</v>
      </c>
      <c r="E248" s="175" t="s">
        <v>374</v>
      </c>
      <c r="F248" s="176" t="s">
        <v>375</v>
      </c>
      <c r="G248" s="177" t="s">
        <v>155</v>
      </c>
      <c r="H248" s="178">
        <v>35.945</v>
      </c>
      <c r="I248" s="179"/>
      <c r="J248" s="180">
        <f>ROUND(I248*H248,2)</f>
        <v>0</v>
      </c>
      <c r="K248" s="176" t="s">
        <v>1</v>
      </c>
      <c r="L248" s="37"/>
      <c r="M248" s="181" t="s">
        <v>1</v>
      </c>
      <c r="N248" s="182" t="s">
        <v>42</v>
      </c>
      <c r="O248" s="75"/>
      <c r="P248" s="183">
        <f>O248*H248</f>
        <v>0</v>
      </c>
      <c r="Q248" s="183">
        <v>0.02</v>
      </c>
      <c r="R248" s="183">
        <f>Q248*H248</f>
        <v>0.7189</v>
      </c>
      <c r="S248" s="183">
        <v>0</v>
      </c>
      <c r="T248" s="184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5" t="s">
        <v>157</v>
      </c>
      <c r="AT248" s="185" t="s">
        <v>152</v>
      </c>
      <c r="AU248" s="185" t="s">
        <v>85</v>
      </c>
      <c r="AY248" s="17" t="s">
        <v>150</v>
      </c>
      <c r="BE248" s="186">
        <f>IF(N248="základní",J248,0)</f>
        <v>0</v>
      </c>
      <c r="BF248" s="186">
        <f>IF(N248="snížená",J248,0)</f>
        <v>0</v>
      </c>
      <c r="BG248" s="186">
        <f>IF(N248="zákl. přenesená",J248,0)</f>
        <v>0</v>
      </c>
      <c r="BH248" s="186">
        <f>IF(N248="sníž. přenesená",J248,0)</f>
        <v>0</v>
      </c>
      <c r="BI248" s="186">
        <f>IF(N248="nulová",J248,0)</f>
        <v>0</v>
      </c>
      <c r="BJ248" s="17" t="s">
        <v>83</v>
      </c>
      <c r="BK248" s="186">
        <f>ROUND(I248*H248,2)</f>
        <v>0</v>
      </c>
      <c r="BL248" s="17" t="s">
        <v>157</v>
      </c>
      <c r="BM248" s="185" t="s">
        <v>376</v>
      </c>
    </row>
    <row r="249" spans="1:51" s="13" customFormat="1" ht="12">
      <c r="A249" s="13"/>
      <c r="B249" s="187"/>
      <c r="C249" s="13"/>
      <c r="D249" s="188" t="s">
        <v>159</v>
      </c>
      <c r="E249" s="189" t="s">
        <v>1</v>
      </c>
      <c r="F249" s="190" t="s">
        <v>377</v>
      </c>
      <c r="G249" s="13"/>
      <c r="H249" s="191">
        <v>35.945</v>
      </c>
      <c r="I249" s="192"/>
      <c r="J249" s="13"/>
      <c r="K249" s="13"/>
      <c r="L249" s="187"/>
      <c r="M249" s="193"/>
      <c r="N249" s="194"/>
      <c r="O249" s="194"/>
      <c r="P249" s="194"/>
      <c r="Q249" s="194"/>
      <c r="R249" s="194"/>
      <c r="S249" s="194"/>
      <c r="T249" s="19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89" t="s">
        <v>159</v>
      </c>
      <c r="AU249" s="189" t="s">
        <v>85</v>
      </c>
      <c r="AV249" s="13" t="s">
        <v>85</v>
      </c>
      <c r="AW249" s="13" t="s">
        <v>34</v>
      </c>
      <c r="AX249" s="13" t="s">
        <v>83</v>
      </c>
      <c r="AY249" s="189" t="s">
        <v>150</v>
      </c>
    </row>
    <row r="250" spans="1:65" s="2" customFormat="1" ht="24.15" customHeight="1">
      <c r="A250" s="36"/>
      <c r="B250" s="173"/>
      <c r="C250" s="174" t="s">
        <v>378</v>
      </c>
      <c r="D250" s="174" t="s">
        <v>152</v>
      </c>
      <c r="E250" s="175" t="s">
        <v>379</v>
      </c>
      <c r="F250" s="176" t="s">
        <v>380</v>
      </c>
      <c r="G250" s="177" t="s">
        <v>155</v>
      </c>
      <c r="H250" s="178">
        <v>35.228</v>
      </c>
      <c r="I250" s="179"/>
      <c r="J250" s="180">
        <f>ROUND(I250*H250,2)</f>
        <v>0</v>
      </c>
      <c r="K250" s="176" t="s">
        <v>1</v>
      </c>
      <c r="L250" s="37"/>
      <c r="M250" s="181" t="s">
        <v>1</v>
      </c>
      <c r="N250" s="182" t="s">
        <v>42</v>
      </c>
      <c r="O250" s="75"/>
      <c r="P250" s="183">
        <f>O250*H250</f>
        <v>0</v>
      </c>
      <c r="Q250" s="183">
        <v>0.02</v>
      </c>
      <c r="R250" s="183">
        <f>Q250*H250</f>
        <v>0.7045600000000001</v>
      </c>
      <c r="S250" s="183">
        <v>0</v>
      </c>
      <c r="T250" s="184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5" t="s">
        <v>157</v>
      </c>
      <c r="AT250" s="185" t="s">
        <v>152</v>
      </c>
      <c r="AU250" s="185" t="s">
        <v>85</v>
      </c>
      <c r="AY250" s="17" t="s">
        <v>150</v>
      </c>
      <c r="BE250" s="186">
        <f>IF(N250="základní",J250,0)</f>
        <v>0</v>
      </c>
      <c r="BF250" s="186">
        <f>IF(N250="snížená",J250,0)</f>
        <v>0</v>
      </c>
      <c r="BG250" s="186">
        <f>IF(N250="zákl. přenesená",J250,0)</f>
        <v>0</v>
      </c>
      <c r="BH250" s="186">
        <f>IF(N250="sníž. přenesená",J250,0)</f>
        <v>0</v>
      </c>
      <c r="BI250" s="186">
        <f>IF(N250="nulová",J250,0)</f>
        <v>0</v>
      </c>
      <c r="BJ250" s="17" t="s">
        <v>83</v>
      </c>
      <c r="BK250" s="186">
        <f>ROUND(I250*H250,2)</f>
        <v>0</v>
      </c>
      <c r="BL250" s="17" t="s">
        <v>157</v>
      </c>
      <c r="BM250" s="185" t="s">
        <v>381</v>
      </c>
    </row>
    <row r="251" spans="1:51" s="13" customFormat="1" ht="12">
      <c r="A251" s="13"/>
      <c r="B251" s="187"/>
      <c r="C251" s="13"/>
      <c r="D251" s="188" t="s">
        <v>159</v>
      </c>
      <c r="E251" s="189" t="s">
        <v>1</v>
      </c>
      <c r="F251" s="190" t="s">
        <v>382</v>
      </c>
      <c r="G251" s="13"/>
      <c r="H251" s="191">
        <v>35.228</v>
      </c>
      <c r="I251" s="192"/>
      <c r="J251" s="13"/>
      <c r="K251" s="13"/>
      <c r="L251" s="187"/>
      <c r="M251" s="193"/>
      <c r="N251" s="194"/>
      <c r="O251" s="194"/>
      <c r="P251" s="194"/>
      <c r="Q251" s="194"/>
      <c r="R251" s="194"/>
      <c r="S251" s="194"/>
      <c r="T251" s="19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89" t="s">
        <v>159</v>
      </c>
      <c r="AU251" s="189" t="s">
        <v>85</v>
      </c>
      <c r="AV251" s="13" t="s">
        <v>85</v>
      </c>
      <c r="AW251" s="13" t="s">
        <v>34</v>
      </c>
      <c r="AX251" s="13" t="s">
        <v>83</v>
      </c>
      <c r="AY251" s="189" t="s">
        <v>150</v>
      </c>
    </row>
    <row r="252" spans="1:65" s="2" customFormat="1" ht="24.15" customHeight="1">
      <c r="A252" s="36"/>
      <c r="B252" s="173"/>
      <c r="C252" s="174" t="s">
        <v>383</v>
      </c>
      <c r="D252" s="174" t="s">
        <v>152</v>
      </c>
      <c r="E252" s="175" t="s">
        <v>384</v>
      </c>
      <c r="F252" s="176" t="s">
        <v>385</v>
      </c>
      <c r="G252" s="177" t="s">
        <v>155</v>
      </c>
      <c r="H252" s="178">
        <v>110.734</v>
      </c>
      <c r="I252" s="179"/>
      <c r="J252" s="180">
        <f>ROUND(I252*H252,2)</f>
        <v>0</v>
      </c>
      <c r="K252" s="176" t="s">
        <v>156</v>
      </c>
      <c r="L252" s="37"/>
      <c r="M252" s="181" t="s">
        <v>1</v>
      </c>
      <c r="N252" s="182" t="s">
        <v>42</v>
      </c>
      <c r="O252" s="75"/>
      <c r="P252" s="183">
        <f>O252*H252</f>
        <v>0</v>
      </c>
      <c r="Q252" s="183">
        <v>0.01838</v>
      </c>
      <c r="R252" s="183">
        <f>Q252*H252</f>
        <v>2.03529092</v>
      </c>
      <c r="S252" s="183">
        <v>0</v>
      </c>
      <c r="T252" s="184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5" t="s">
        <v>157</v>
      </c>
      <c r="AT252" s="185" t="s">
        <v>152</v>
      </c>
      <c r="AU252" s="185" t="s">
        <v>85</v>
      </c>
      <c r="AY252" s="17" t="s">
        <v>150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17" t="s">
        <v>83</v>
      </c>
      <c r="BK252" s="186">
        <f>ROUND(I252*H252,2)</f>
        <v>0</v>
      </c>
      <c r="BL252" s="17" t="s">
        <v>157</v>
      </c>
      <c r="BM252" s="185" t="s">
        <v>386</v>
      </c>
    </row>
    <row r="253" spans="1:51" s="13" customFormat="1" ht="12">
      <c r="A253" s="13"/>
      <c r="B253" s="187"/>
      <c r="C253" s="13"/>
      <c r="D253" s="188" t="s">
        <v>159</v>
      </c>
      <c r="E253" s="189" t="s">
        <v>1</v>
      </c>
      <c r="F253" s="190" t="s">
        <v>387</v>
      </c>
      <c r="G253" s="13"/>
      <c r="H253" s="191">
        <v>120.588</v>
      </c>
      <c r="I253" s="192"/>
      <c r="J253" s="13"/>
      <c r="K253" s="13"/>
      <c r="L253" s="187"/>
      <c r="M253" s="193"/>
      <c r="N253" s="194"/>
      <c r="O253" s="194"/>
      <c r="P253" s="194"/>
      <c r="Q253" s="194"/>
      <c r="R253" s="194"/>
      <c r="S253" s="194"/>
      <c r="T253" s="19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9" t="s">
        <v>159</v>
      </c>
      <c r="AU253" s="189" t="s">
        <v>85</v>
      </c>
      <c r="AV253" s="13" t="s">
        <v>85</v>
      </c>
      <c r="AW253" s="13" t="s">
        <v>34</v>
      </c>
      <c r="AX253" s="13" t="s">
        <v>77</v>
      </c>
      <c r="AY253" s="189" t="s">
        <v>150</v>
      </c>
    </row>
    <row r="254" spans="1:51" s="13" customFormat="1" ht="12">
      <c r="A254" s="13"/>
      <c r="B254" s="187"/>
      <c r="C254" s="13"/>
      <c r="D254" s="188" t="s">
        <v>159</v>
      </c>
      <c r="E254" s="189" t="s">
        <v>1</v>
      </c>
      <c r="F254" s="190" t="s">
        <v>388</v>
      </c>
      <c r="G254" s="13"/>
      <c r="H254" s="191">
        <v>-10.244</v>
      </c>
      <c r="I254" s="192"/>
      <c r="J254" s="13"/>
      <c r="K254" s="13"/>
      <c r="L254" s="187"/>
      <c r="M254" s="193"/>
      <c r="N254" s="194"/>
      <c r="O254" s="194"/>
      <c r="P254" s="194"/>
      <c r="Q254" s="194"/>
      <c r="R254" s="194"/>
      <c r="S254" s="194"/>
      <c r="T254" s="19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89" t="s">
        <v>159</v>
      </c>
      <c r="AU254" s="189" t="s">
        <v>85</v>
      </c>
      <c r="AV254" s="13" t="s">
        <v>85</v>
      </c>
      <c r="AW254" s="13" t="s">
        <v>34</v>
      </c>
      <c r="AX254" s="13" t="s">
        <v>77</v>
      </c>
      <c r="AY254" s="189" t="s">
        <v>150</v>
      </c>
    </row>
    <row r="255" spans="1:51" s="13" customFormat="1" ht="12">
      <c r="A255" s="13"/>
      <c r="B255" s="187"/>
      <c r="C255" s="13"/>
      <c r="D255" s="188" t="s">
        <v>159</v>
      </c>
      <c r="E255" s="189" t="s">
        <v>1</v>
      </c>
      <c r="F255" s="190" t="s">
        <v>389</v>
      </c>
      <c r="G255" s="13"/>
      <c r="H255" s="191">
        <v>0.39</v>
      </c>
      <c r="I255" s="192"/>
      <c r="J255" s="13"/>
      <c r="K255" s="13"/>
      <c r="L255" s="187"/>
      <c r="M255" s="193"/>
      <c r="N255" s="194"/>
      <c r="O255" s="194"/>
      <c r="P255" s="194"/>
      <c r="Q255" s="194"/>
      <c r="R255" s="194"/>
      <c r="S255" s="194"/>
      <c r="T255" s="19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9" t="s">
        <v>159</v>
      </c>
      <c r="AU255" s="189" t="s">
        <v>85</v>
      </c>
      <c r="AV255" s="13" t="s">
        <v>85</v>
      </c>
      <c r="AW255" s="13" t="s">
        <v>34</v>
      </c>
      <c r="AX255" s="13" t="s">
        <v>77</v>
      </c>
      <c r="AY255" s="189" t="s">
        <v>150</v>
      </c>
    </row>
    <row r="256" spans="1:51" s="14" customFormat="1" ht="12">
      <c r="A256" s="14"/>
      <c r="B256" s="206"/>
      <c r="C256" s="14"/>
      <c r="D256" s="188" t="s">
        <v>159</v>
      </c>
      <c r="E256" s="207" t="s">
        <v>1</v>
      </c>
      <c r="F256" s="208" t="s">
        <v>265</v>
      </c>
      <c r="G256" s="14"/>
      <c r="H256" s="209">
        <v>110.734</v>
      </c>
      <c r="I256" s="210"/>
      <c r="J256" s="14"/>
      <c r="K256" s="14"/>
      <c r="L256" s="206"/>
      <c r="M256" s="211"/>
      <c r="N256" s="212"/>
      <c r="O256" s="212"/>
      <c r="P256" s="212"/>
      <c r="Q256" s="212"/>
      <c r="R256" s="212"/>
      <c r="S256" s="212"/>
      <c r="T256" s="21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07" t="s">
        <v>159</v>
      </c>
      <c r="AU256" s="207" t="s">
        <v>85</v>
      </c>
      <c r="AV256" s="14" t="s">
        <v>157</v>
      </c>
      <c r="AW256" s="14" t="s">
        <v>34</v>
      </c>
      <c r="AX256" s="14" t="s">
        <v>83</v>
      </c>
      <c r="AY256" s="207" t="s">
        <v>150</v>
      </c>
    </row>
    <row r="257" spans="1:65" s="2" customFormat="1" ht="16.5" customHeight="1">
      <c r="A257" s="36"/>
      <c r="B257" s="173"/>
      <c r="C257" s="174" t="s">
        <v>390</v>
      </c>
      <c r="D257" s="174" t="s">
        <v>152</v>
      </c>
      <c r="E257" s="175" t="s">
        <v>391</v>
      </c>
      <c r="F257" s="176" t="s">
        <v>392</v>
      </c>
      <c r="G257" s="177" t="s">
        <v>155</v>
      </c>
      <c r="H257" s="178">
        <v>264.41</v>
      </c>
      <c r="I257" s="179"/>
      <c r="J257" s="180">
        <f>ROUND(I257*H257,2)</f>
        <v>0</v>
      </c>
      <c r="K257" s="176" t="s">
        <v>1</v>
      </c>
      <c r="L257" s="37"/>
      <c r="M257" s="181" t="s">
        <v>1</v>
      </c>
      <c r="N257" s="182" t="s">
        <v>42</v>
      </c>
      <c r="O257" s="75"/>
      <c r="P257" s="183">
        <f>O257*H257</f>
        <v>0</v>
      </c>
      <c r="Q257" s="183">
        <v>0.0006</v>
      </c>
      <c r="R257" s="183">
        <f>Q257*H257</f>
        <v>0.158646</v>
      </c>
      <c r="S257" s="183">
        <v>0</v>
      </c>
      <c r="T257" s="184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5" t="s">
        <v>157</v>
      </c>
      <c r="AT257" s="185" t="s">
        <v>152</v>
      </c>
      <c r="AU257" s="185" t="s">
        <v>85</v>
      </c>
      <c r="AY257" s="17" t="s">
        <v>150</v>
      </c>
      <c r="BE257" s="186">
        <f>IF(N257="základní",J257,0)</f>
        <v>0</v>
      </c>
      <c r="BF257" s="186">
        <f>IF(N257="snížená",J257,0)</f>
        <v>0</v>
      </c>
      <c r="BG257" s="186">
        <f>IF(N257="zákl. přenesená",J257,0)</f>
        <v>0</v>
      </c>
      <c r="BH257" s="186">
        <f>IF(N257="sníž. přenesená",J257,0)</f>
        <v>0</v>
      </c>
      <c r="BI257" s="186">
        <f>IF(N257="nulová",J257,0)</f>
        <v>0</v>
      </c>
      <c r="BJ257" s="17" t="s">
        <v>83</v>
      </c>
      <c r="BK257" s="186">
        <f>ROUND(I257*H257,2)</f>
        <v>0</v>
      </c>
      <c r="BL257" s="17" t="s">
        <v>157</v>
      </c>
      <c r="BM257" s="185" t="s">
        <v>393</v>
      </c>
    </row>
    <row r="258" spans="1:51" s="13" customFormat="1" ht="12">
      <c r="A258" s="13"/>
      <c r="B258" s="187"/>
      <c r="C258" s="13"/>
      <c r="D258" s="188" t="s">
        <v>159</v>
      </c>
      <c r="E258" s="189" t="s">
        <v>1</v>
      </c>
      <c r="F258" s="190" t="s">
        <v>394</v>
      </c>
      <c r="G258" s="13"/>
      <c r="H258" s="191">
        <v>267.28</v>
      </c>
      <c r="I258" s="192"/>
      <c r="J258" s="13"/>
      <c r="K258" s="13"/>
      <c r="L258" s="187"/>
      <c r="M258" s="193"/>
      <c r="N258" s="194"/>
      <c r="O258" s="194"/>
      <c r="P258" s="194"/>
      <c r="Q258" s="194"/>
      <c r="R258" s="194"/>
      <c r="S258" s="194"/>
      <c r="T258" s="19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89" t="s">
        <v>159</v>
      </c>
      <c r="AU258" s="189" t="s">
        <v>85</v>
      </c>
      <c r="AV258" s="13" t="s">
        <v>85</v>
      </c>
      <c r="AW258" s="13" t="s">
        <v>34</v>
      </c>
      <c r="AX258" s="13" t="s">
        <v>77</v>
      </c>
      <c r="AY258" s="189" t="s">
        <v>150</v>
      </c>
    </row>
    <row r="259" spans="1:51" s="13" customFormat="1" ht="12">
      <c r="A259" s="13"/>
      <c r="B259" s="187"/>
      <c r="C259" s="13"/>
      <c r="D259" s="188" t="s">
        <v>159</v>
      </c>
      <c r="E259" s="189" t="s">
        <v>1</v>
      </c>
      <c r="F259" s="190" t="s">
        <v>395</v>
      </c>
      <c r="G259" s="13"/>
      <c r="H259" s="191">
        <v>-14.605</v>
      </c>
      <c r="I259" s="192"/>
      <c r="J259" s="13"/>
      <c r="K259" s="13"/>
      <c r="L259" s="187"/>
      <c r="M259" s="193"/>
      <c r="N259" s="194"/>
      <c r="O259" s="194"/>
      <c r="P259" s="194"/>
      <c r="Q259" s="194"/>
      <c r="R259" s="194"/>
      <c r="S259" s="194"/>
      <c r="T259" s="19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89" t="s">
        <v>159</v>
      </c>
      <c r="AU259" s="189" t="s">
        <v>85</v>
      </c>
      <c r="AV259" s="13" t="s">
        <v>85</v>
      </c>
      <c r="AW259" s="13" t="s">
        <v>34</v>
      </c>
      <c r="AX259" s="13" t="s">
        <v>77</v>
      </c>
      <c r="AY259" s="189" t="s">
        <v>150</v>
      </c>
    </row>
    <row r="260" spans="1:51" s="13" customFormat="1" ht="12">
      <c r="A260" s="13"/>
      <c r="B260" s="187"/>
      <c r="C260" s="13"/>
      <c r="D260" s="188" t="s">
        <v>159</v>
      </c>
      <c r="E260" s="189" t="s">
        <v>1</v>
      </c>
      <c r="F260" s="190" t="s">
        <v>396</v>
      </c>
      <c r="G260" s="13"/>
      <c r="H260" s="191">
        <v>11.735</v>
      </c>
      <c r="I260" s="192"/>
      <c r="J260" s="13"/>
      <c r="K260" s="13"/>
      <c r="L260" s="187"/>
      <c r="M260" s="193"/>
      <c r="N260" s="194"/>
      <c r="O260" s="194"/>
      <c r="P260" s="194"/>
      <c r="Q260" s="194"/>
      <c r="R260" s="194"/>
      <c r="S260" s="194"/>
      <c r="T260" s="19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89" t="s">
        <v>159</v>
      </c>
      <c r="AU260" s="189" t="s">
        <v>85</v>
      </c>
      <c r="AV260" s="13" t="s">
        <v>85</v>
      </c>
      <c r="AW260" s="13" t="s">
        <v>34</v>
      </c>
      <c r="AX260" s="13" t="s">
        <v>77</v>
      </c>
      <c r="AY260" s="189" t="s">
        <v>150</v>
      </c>
    </row>
    <row r="261" spans="1:51" s="14" customFormat="1" ht="12">
      <c r="A261" s="14"/>
      <c r="B261" s="206"/>
      <c r="C261" s="14"/>
      <c r="D261" s="188" t="s">
        <v>159</v>
      </c>
      <c r="E261" s="207" t="s">
        <v>1</v>
      </c>
      <c r="F261" s="208" t="s">
        <v>265</v>
      </c>
      <c r="G261" s="14"/>
      <c r="H261" s="209">
        <v>264.41</v>
      </c>
      <c r="I261" s="210"/>
      <c r="J261" s="14"/>
      <c r="K261" s="14"/>
      <c r="L261" s="206"/>
      <c r="M261" s="211"/>
      <c r="N261" s="212"/>
      <c r="O261" s="212"/>
      <c r="P261" s="212"/>
      <c r="Q261" s="212"/>
      <c r="R261" s="212"/>
      <c r="S261" s="212"/>
      <c r="T261" s="21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07" t="s">
        <v>159</v>
      </c>
      <c r="AU261" s="207" t="s">
        <v>85</v>
      </c>
      <c r="AV261" s="14" t="s">
        <v>157</v>
      </c>
      <c r="AW261" s="14" t="s">
        <v>34</v>
      </c>
      <c r="AX261" s="14" t="s">
        <v>83</v>
      </c>
      <c r="AY261" s="207" t="s">
        <v>150</v>
      </c>
    </row>
    <row r="262" spans="1:65" s="2" customFormat="1" ht="21.75" customHeight="1">
      <c r="A262" s="36"/>
      <c r="B262" s="173"/>
      <c r="C262" s="174" t="s">
        <v>397</v>
      </c>
      <c r="D262" s="174" t="s">
        <v>152</v>
      </c>
      <c r="E262" s="175" t="s">
        <v>398</v>
      </c>
      <c r="F262" s="176" t="s">
        <v>399</v>
      </c>
      <c r="G262" s="177" t="s">
        <v>155</v>
      </c>
      <c r="H262" s="178">
        <v>35.636</v>
      </c>
      <c r="I262" s="179"/>
      <c r="J262" s="180">
        <f>ROUND(I262*H262,2)</f>
        <v>0</v>
      </c>
      <c r="K262" s="176" t="s">
        <v>1</v>
      </c>
      <c r="L262" s="37"/>
      <c r="M262" s="181" t="s">
        <v>1</v>
      </c>
      <c r="N262" s="182" t="s">
        <v>42</v>
      </c>
      <c r="O262" s="75"/>
      <c r="P262" s="183">
        <f>O262*H262</f>
        <v>0</v>
      </c>
      <c r="Q262" s="183">
        <v>0.0315</v>
      </c>
      <c r="R262" s="183">
        <f>Q262*H262</f>
        <v>1.1225340000000001</v>
      </c>
      <c r="S262" s="183">
        <v>0</v>
      </c>
      <c r="T262" s="184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5" t="s">
        <v>157</v>
      </c>
      <c r="AT262" s="185" t="s">
        <v>152</v>
      </c>
      <c r="AU262" s="185" t="s">
        <v>85</v>
      </c>
      <c r="AY262" s="17" t="s">
        <v>150</v>
      </c>
      <c r="BE262" s="186">
        <f>IF(N262="základní",J262,0)</f>
        <v>0</v>
      </c>
      <c r="BF262" s="186">
        <f>IF(N262="snížená",J262,0)</f>
        <v>0</v>
      </c>
      <c r="BG262" s="186">
        <f>IF(N262="zákl. přenesená",J262,0)</f>
        <v>0</v>
      </c>
      <c r="BH262" s="186">
        <f>IF(N262="sníž. přenesená",J262,0)</f>
        <v>0</v>
      </c>
      <c r="BI262" s="186">
        <f>IF(N262="nulová",J262,0)</f>
        <v>0</v>
      </c>
      <c r="BJ262" s="17" t="s">
        <v>83</v>
      </c>
      <c r="BK262" s="186">
        <f>ROUND(I262*H262,2)</f>
        <v>0</v>
      </c>
      <c r="BL262" s="17" t="s">
        <v>157</v>
      </c>
      <c r="BM262" s="185" t="s">
        <v>400</v>
      </c>
    </row>
    <row r="263" spans="1:65" s="2" customFormat="1" ht="24.15" customHeight="1">
      <c r="A263" s="36"/>
      <c r="B263" s="173"/>
      <c r="C263" s="174" t="s">
        <v>401</v>
      </c>
      <c r="D263" s="174" t="s">
        <v>152</v>
      </c>
      <c r="E263" s="175" t="s">
        <v>402</v>
      </c>
      <c r="F263" s="176" t="s">
        <v>403</v>
      </c>
      <c r="G263" s="177" t="s">
        <v>182</v>
      </c>
      <c r="H263" s="178">
        <v>35.636</v>
      </c>
      <c r="I263" s="179"/>
      <c r="J263" s="180">
        <f>ROUND(I263*H263,2)</f>
        <v>0</v>
      </c>
      <c r="K263" s="176" t="s">
        <v>1</v>
      </c>
      <c r="L263" s="37"/>
      <c r="M263" s="181" t="s">
        <v>1</v>
      </c>
      <c r="N263" s="182" t="s">
        <v>42</v>
      </c>
      <c r="O263" s="75"/>
      <c r="P263" s="183">
        <f>O263*H263</f>
        <v>0</v>
      </c>
      <c r="Q263" s="183">
        <v>0.0315</v>
      </c>
      <c r="R263" s="183">
        <f>Q263*H263</f>
        <v>1.1225340000000001</v>
      </c>
      <c r="S263" s="183">
        <v>0</v>
      </c>
      <c r="T263" s="184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5" t="s">
        <v>157</v>
      </c>
      <c r="AT263" s="185" t="s">
        <v>152</v>
      </c>
      <c r="AU263" s="185" t="s">
        <v>85</v>
      </c>
      <c r="AY263" s="17" t="s">
        <v>150</v>
      </c>
      <c r="BE263" s="186">
        <f>IF(N263="základní",J263,0)</f>
        <v>0</v>
      </c>
      <c r="BF263" s="186">
        <f>IF(N263="snížená",J263,0)</f>
        <v>0</v>
      </c>
      <c r="BG263" s="186">
        <f>IF(N263="zákl. přenesená",J263,0)</f>
        <v>0</v>
      </c>
      <c r="BH263" s="186">
        <f>IF(N263="sníž. přenesená",J263,0)</f>
        <v>0</v>
      </c>
      <c r="BI263" s="186">
        <f>IF(N263="nulová",J263,0)</f>
        <v>0</v>
      </c>
      <c r="BJ263" s="17" t="s">
        <v>83</v>
      </c>
      <c r="BK263" s="186">
        <f>ROUND(I263*H263,2)</f>
        <v>0</v>
      </c>
      <c r="BL263" s="17" t="s">
        <v>157</v>
      </c>
      <c r="BM263" s="185" t="s">
        <v>404</v>
      </c>
    </row>
    <row r="264" spans="1:65" s="2" customFormat="1" ht="33" customHeight="1">
      <c r="A264" s="36"/>
      <c r="B264" s="173"/>
      <c r="C264" s="174" t="s">
        <v>405</v>
      </c>
      <c r="D264" s="174" t="s">
        <v>152</v>
      </c>
      <c r="E264" s="175" t="s">
        <v>406</v>
      </c>
      <c r="F264" s="176" t="s">
        <v>407</v>
      </c>
      <c r="G264" s="177" t="s">
        <v>205</v>
      </c>
      <c r="H264" s="178">
        <v>0.243</v>
      </c>
      <c r="I264" s="179"/>
      <c r="J264" s="180">
        <f>ROUND(I264*H264,2)</f>
        <v>0</v>
      </c>
      <c r="K264" s="176" t="s">
        <v>156</v>
      </c>
      <c r="L264" s="37"/>
      <c r="M264" s="181" t="s">
        <v>1</v>
      </c>
      <c r="N264" s="182" t="s">
        <v>42</v>
      </c>
      <c r="O264" s="75"/>
      <c r="P264" s="183">
        <f>O264*H264</f>
        <v>0</v>
      </c>
      <c r="Q264" s="183">
        <v>2.30102</v>
      </c>
      <c r="R264" s="183">
        <f>Q264*H264</f>
        <v>0.5591478599999999</v>
      </c>
      <c r="S264" s="183">
        <v>0</v>
      </c>
      <c r="T264" s="184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5" t="s">
        <v>157</v>
      </c>
      <c r="AT264" s="185" t="s">
        <v>152</v>
      </c>
      <c r="AU264" s="185" t="s">
        <v>85</v>
      </c>
      <c r="AY264" s="17" t="s">
        <v>150</v>
      </c>
      <c r="BE264" s="186">
        <f>IF(N264="základní",J264,0)</f>
        <v>0</v>
      </c>
      <c r="BF264" s="186">
        <f>IF(N264="snížená",J264,0)</f>
        <v>0</v>
      </c>
      <c r="BG264" s="186">
        <f>IF(N264="zákl. přenesená",J264,0)</f>
        <v>0</v>
      </c>
      <c r="BH264" s="186">
        <f>IF(N264="sníž. přenesená",J264,0)</f>
        <v>0</v>
      </c>
      <c r="BI264" s="186">
        <f>IF(N264="nulová",J264,0)</f>
        <v>0</v>
      </c>
      <c r="BJ264" s="17" t="s">
        <v>83</v>
      </c>
      <c r="BK264" s="186">
        <f>ROUND(I264*H264,2)</f>
        <v>0</v>
      </c>
      <c r="BL264" s="17" t="s">
        <v>157</v>
      </c>
      <c r="BM264" s="185" t="s">
        <v>408</v>
      </c>
    </row>
    <row r="265" spans="1:51" s="13" customFormat="1" ht="12">
      <c r="A265" s="13"/>
      <c r="B265" s="187"/>
      <c r="C265" s="13"/>
      <c r="D265" s="188" t="s">
        <v>159</v>
      </c>
      <c r="E265" s="189" t="s">
        <v>1</v>
      </c>
      <c r="F265" s="190" t="s">
        <v>409</v>
      </c>
      <c r="G265" s="13"/>
      <c r="H265" s="191">
        <v>0.243</v>
      </c>
      <c r="I265" s="192"/>
      <c r="J265" s="13"/>
      <c r="K265" s="13"/>
      <c r="L265" s="187"/>
      <c r="M265" s="193"/>
      <c r="N265" s="194"/>
      <c r="O265" s="194"/>
      <c r="P265" s="194"/>
      <c r="Q265" s="194"/>
      <c r="R265" s="194"/>
      <c r="S265" s="194"/>
      <c r="T265" s="19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89" t="s">
        <v>159</v>
      </c>
      <c r="AU265" s="189" t="s">
        <v>85</v>
      </c>
      <c r="AV265" s="13" t="s">
        <v>85</v>
      </c>
      <c r="AW265" s="13" t="s">
        <v>34</v>
      </c>
      <c r="AX265" s="13" t="s">
        <v>83</v>
      </c>
      <c r="AY265" s="189" t="s">
        <v>150</v>
      </c>
    </row>
    <row r="266" spans="1:65" s="2" customFormat="1" ht="16.5" customHeight="1">
      <c r="A266" s="36"/>
      <c r="B266" s="173"/>
      <c r="C266" s="174" t="s">
        <v>410</v>
      </c>
      <c r="D266" s="174" t="s">
        <v>152</v>
      </c>
      <c r="E266" s="175" t="s">
        <v>411</v>
      </c>
      <c r="F266" s="176" t="s">
        <v>412</v>
      </c>
      <c r="G266" s="177" t="s">
        <v>242</v>
      </c>
      <c r="H266" s="178">
        <v>0.035</v>
      </c>
      <c r="I266" s="179"/>
      <c r="J266" s="180">
        <f>ROUND(I266*H266,2)</f>
        <v>0</v>
      </c>
      <c r="K266" s="176" t="s">
        <v>156</v>
      </c>
      <c r="L266" s="37"/>
      <c r="M266" s="181" t="s">
        <v>1</v>
      </c>
      <c r="N266" s="182" t="s">
        <v>42</v>
      </c>
      <c r="O266" s="75"/>
      <c r="P266" s="183">
        <f>O266*H266</f>
        <v>0</v>
      </c>
      <c r="Q266" s="183">
        <v>1.06277</v>
      </c>
      <c r="R266" s="183">
        <f>Q266*H266</f>
        <v>0.037196950000000006</v>
      </c>
      <c r="S266" s="183">
        <v>0</v>
      </c>
      <c r="T266" s="184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5" t="s">
        <v>157</v>
      </c>
      <c r="AT266" s="185" t="s">
        <v>152</v>
      </c>
      <c r="AU266" s="185" t="s">
        <v>85</v>
      </c>
      <c r="AY266" s="17" t="s">
        <v>150</v>
      </c>
      <c r="BE266" s="186">
        <f>IF(N266="základní",J266,0)</f>
        <v>0</v>
      </c>
      <c r="BF266" s="186">
        <f>IF(N266="snížená",J266,0)</f>
        <v>0</v>
      </c>
      <c r="BG266" s="186">
        <f>IF(N266="zákl. přenesená",J266,0)</f>
        <v>0</v>
      </c>
      <c r="BH266" s="186">
        <f>IF(N266="sníž. přenesená",J266,0)</f>
        <v>0</v>
      </c>
      <c r="BI266" s="186">
        <f>IF(N266="nulová",J266,0)</f>
        <v>0</v>
      </c>
      <c r="BJ266" s="17" t="s">
        <v>83</v>
      </c>
      <c r="BK266" s="186">
        <f>ROUND(I266*H266,2)</f>
        <v>0</v>
      </c>
      <c r="BL266" s="17" t="s">
        <v>157</v>
      </c>
      <c r="BM266" s="185" t="s">
        <v>413</v>
      </c>
    </row>
    <row r="267" spans="1:51" s="13" customFormat="1" ht="12">
      <c r="A267" s="13"/>
      <c r="B267" s="187"/>
      <c r="C267" s="13"/>
      <c r="D267" s="188" t="s">
        <v>159</v>
      </c>
      <c r="E267" s="189" t="s">
        <v>1</v>
      </c>
      <c r="F267" s="190" t="s">
        <v>414</v>
      </c>
      <c r="G267" s="13"/>
      <c r="H267" s="191">
        <v>0.035</v>
      </c>
      <c r="I267" s="192"/>
      <c r="J267" s="13"/>
      <c r="K267" s="13"/>
      <c r="L267" s="187"/>
      <c r="M267" s="193"/>
      <c r="N267" s="194"/>
      <c r="O267" s="194"/>
      <c r="P267" s="194"/>
      <c r="Q267" s="194"/>
      <c r="R267" s="194"/>
      <c r="S267" s="194"/>
      <c r="T267" s="19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89" t="s">
        <v>159</v>
      </c>
      <c r="AU267" s="189" t="s">
        <v>85</v>
      </c>
      <c r="AV267" s="13" t="s">
        <v>85</v>
      </c>
      <c r="AW267" s="13" t="s">
        <v>34</v>
      </c>
      <c r="AX267" s="13" t="s">
        <v>83</v>
      </c>
      <c r="AY267" s="189" t="s">
        <v>150</v>
      </c>
    </row>
    <row r="268" spans="1:65" s="2" customFormat="1" ht="24.15" customHeight="1">
      <c r="A268" s="36"/>
      <c r="B268" s="173"/>
      <c r="C268" s="174" t="s">
        <v>415</v>
      </c>
      <c r="D268" s="174" t="s">
        <v>152</v>
      </c>
      <c r="E268" s="175" t="s">
        <v>416</v>
      </c>
      <c r="F268" s="176" t="s">
        <v>417</v>
      </c>
      <c r="G268" s="177" t="s">
        <v>155</v>
      </c>
      <c r="H268" s="178">
        <v>49.4</v>
      </c>
      <c r="I268" s="179"/>
      <c r="J268" s="180">
        <f>ROUND(I268*H268,2)</f>
        <v>0</v>
      </c>
      <c r="K268" s="176" t="s">
        <v>156</v>
      </c>
      <c r="L268" s="37"/>
      <c r="M268" s="181" t="s">
        <v>1</v>
      </c>
      <c r="N268" s="182" t="s">
        <v>42</v>
      </c>
      <c r="O268" s="75"/>
      <c r="P268" s="183">
        <f>O268*H268</f>
        <v>0</v>
      </c>
      <c r="Q268" s="183">
        <v>0.11</v>
      </c>
      <c r="R268" s="183">
        <f>Q268*H268</f>
        <v>5.434</v>
      </c>
      <c r="S268" s="183">
        <v>0</v>
      </c>
      <c r="T268" s="184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5" t="s">
        <v>157</v>
      </c>
      <c r="AT268" s="185" t="s">
        <v>152</v>
      </c>
      <c r="AU268" s="185" t="s">
        <v>85</v>
      </c>
      <c r="AY268" s="17" t="s">
        <v>150</v>
      </c>
      <c r="BE268" s="186">
        <f>IF(N268="základní",J268,0)</f>
        <v>0</v>
      </c>
      <c r="BF268" s="186">
        <f>IF(N268="snížená",J268,0)</f>
        <v>0</v>
      </c>
      <c r="BG268" s="186">
        <f>IF(N268="zákl. přenesená",J268,0)</f>
        <v>0</v>
      </c>
      <c r="BH268" s="186">
        <f>IF(N268="sníž. přenesená",J268,0)</f>
        <v>0</v>
      </c>
      <c r="BI268" s="186">
        <f>IF(N268="nulová",J268,0)</f>
        <v>0</v>
      </c>
      <c r="BJ268" s="17" t="s">
        <v>83</v>
      </c>
      <c r="BK268" s="186">
        <f>ROUND(I268*H268,2)</f>
        <v>0</v>
      </c>
      <c r="BL268" s="17" t="s">
        <v>157</v>
      </c>
      <c r="BM268" s="185" t="s">
        <v>418</v>
      </c>
    </row>
    <row r="269" spans="1:51" s="13" customFormat="1" ht="12">
      <c r="A269" s="13"/>
      <c r="B269" s="187"/>
      <c r="C269" s="13"/>
      <c r="D269" s="188" t="s">
        <v>159</v>
      </c>
      <c r="E269" s="189" t="s">
        <v>1</v>
      </c>
      <c r="F269" s="190" t="s">
        <v>419</v>
      </c>
      <c r="G269" s="13"/>
      <c r="H269" s="191">
        <v>32.2</v>
      </c>
      <c r="I269" s="192"/>
      <c r="J269" s="13"/>
      <c r="K269" s="13"/>
      <c r="L269" s="187"/>
      <c r="M269" s="193"/>
      <c r="N269" s="194"/>
      <c r="O269" s="194"/>
      <c r="P269" s="194"/>
      <c r="Q269" s="194"/>
      <c r="R269" s="194"/>
      <c r="S269" s="194"/>
      <c r="T269" s="19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89" t="s">
        <v>159</v>
      </c>
      <c r="AU269" s="189" t="s">
        <v>85</v>
      </c>
      <c r="AV269" s="13" t="s">
        <v>85</v>
      </c>
      <c r="AW269" s="13" t="s">
        <v>34</v>
      </c>
      <c r="AX269" s="13" t="s">
        <v>77</v>
      </c>
      <c r="AY269" s="189" t="s">
        <v>150</v>
      </c>
    </row>
    <row r="270" spans="1:51" s="13" customFormat="1" ht="12">
      <c r="A270" s="13"/>
      <c r="B270" s="187"/>
      <c r="C270" s="13"/>
      <c r="D270" s="188" t="s">
        <v>159</v>
      </c>
      <c r="E270" s="189" t="s">
        <v>1</v>
      </c>
      <c r="F270" s="190" t="s">
        <v>420</v>
      </c>
      <c r="G270" s="13"/>
      <c r="H270" s="191">
        <v>17.2</v>
      </c>
      <c r="I270" s="192"/>
      <c r="J270" s="13"/>
      <c r="K270" s="13"/>
      <c r="L270" s="187"/>
      <c r="M270" s="193"/>
      <c r="N270" s="194"/>
      <c r="O270" s="194"/>
      <c r="P270" s="194"/>
      <c r="Q270" s="194"/>
      <c r="R270" s="194"/>
      <c r="S270" s="194"/>
      <c r="T270" s="19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89" t="s">
        <v>159</v>
      </c>
      <c r="AU270" s="189" t="s">
        <v>85</v>
      </c>
      <c r="AV270" s="13" t="s">
        <v>85</v>
      </c>
      <c r="AW270" s="13" t="s">
        <v>34</v>
      </c>
      <c r="AX270" s="13" t="s">
        <v>77</v>
      </c>
      <c r="AY270" s="189" t="s">
        <v>150</v>
      </c>
    </row>
    <row r="271" spans="1:51" s="14" customFormat="1" ht="12">
      <c r="A271" s="14"/>
      <c r="B271" s="206"/>
      <c r="C271" s="14"/>
      <c r="D271" s="188" t="s">
        <v>159</v>
      </c>
      <c r="E271" s="207" t="s">
        <v>1</v>
      </c>
      <c r="F271" s="208" t="s">
        <v>265</v>
      </c>
      <c r="G271" s="14"/>
      <c r="H271" s="209">
        <v>49.4</v>
      </c>
      <c r="I271" s="210"/>
      <c r="J271" s="14"/>
      <c r="K271" s="14"/>
      <c r="L271" s="206"/>
      <c r="M271" s="211"/>
      <c r="N271" s="212"/>
      <c r="O271" s="212"/>
      <c r="P271" s="212"/>
      <c r="Q271" s="212"/>
      <c r="R271" s="212"/>
      <c r="S271" s="212"/>
      <c r="T271" s="21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07" t="s">
        <v>159</v>
      </c>
      <c r="AU271" s="207" t="s">
        <v>85</v>
      </c>
      <c r="AV271" s="14" t="s">
        <v>157</v>
      </c>
      <c r="AW271" s="14" t="s">
        <v>34</v>
      </c>
      <c r="AX271" s="14" t="s">
        <v>83</v>
      </c>
      <c r="AY271" s="207" t="s">
        <v>150</v>
      </c>
    </row>
    <row r="272" spans="1:65" s="2" customFormat="1" ht="24.15" customHeight="1">
      <c r="A272" s="36"/>
      <c r="B272" s="173"/>
      <c r="C272" s="174" t="s">
        <v>421</v>
      </c>
      <c r="D272" s="174" t="s">
        <v>152</v>
      </c>
      <c r="E272" s="175" t="s">
        <v>422</v>
      </c>
      <c r="F272" s="176" t="s">
        <v>423</v>
      </c>
      <c r="G272" s="177" t="s">
        <v>155</v>
      </c>
      <c r="H272" s="178">
        <v>180.4</v>
      </c>
      <c r="I272" s="179"/>
      <c r="J272" s="180">
        <f>ROUND(I272*H272,2)</f>
        <v>0</v>
      </c>
      <c r="K272" s="176" t="s">
        <v>156</v>
      </c>
      <c r="L272" s="37"/>
      <c r="M272" s="181" t="s">
        <v>1</v>
      </c>
      <c r="N272" s="182" t="s">
        <v>42</v>
      </c>
      <c r="O272" s="75"/>
      <c r="P272" s="183">
        <f>O272*H272</f>
        <v>0</v>
      </c>
      <c r="Q272" s="183">
        <v>0.011</v>
      </c>
      <c r="R272" s="183">
        <f>Q272*H272</f>
        <v>1.9844</v>
      </c>
      <c r="S272" s="183">
        <v>0</v>
      </c>
      <c r="T272" s="184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5" t="s">
        <v>157</v>
      </c>
      <c r="AT272" s="185" t="s">
        <v>152</v>
      </c>
      <c r="AU272" s="185" t="s">
        <v>85</v>
      </c>
      <c r="AY272" s="17" t="s">
        <v>150</v>
      </c>
      <c r="BE272" s="186">
        <f>IF(N272="základní",J272,0)</f>
        <v>0</v>
      </c>
      <c r="BF272" s="186">
        <f>IF(N272="snížená",J272,0)</f>
        <v>0</v>
      </c>
      <c r="BG272" s="186">
        <f>IF(N272="zákl. přenesená",J272,0)</f>
        <v>0</v>
      </c>
      <c r="BH272" s="186">
        <f>IF(N272="sníž. přenesená",J272,0)</f>
        <v>0</v>
      </c>
      <c r="BI272" s="186">
        <f>IF(N272="nulová",J272,0)</f>
        <v>0</v>
      </c>
      <c r="BJ272" s="17" t="s">
        <v>83</v>
      </c>
      <c r="BK272" s="186">
        <f>ROUND(I272*H272,2)</f>
        <v>0</v>
      </c>
      <c r="BL272" s="17" t="s">
        <v>157</v>
      </c>
      <c r="BM272" s="185" t="s">
        <v>424</v>
      </c>
    </row>
    <row r="273" spans="1:51" s="13" customFormat="1" ht="12">
      <c r="A273" s="13"/>
      <c r="B273" s="187"/>
      <c r="C273" s="13"/>
      <c r="D273" s="188" t="s">
        <v>159</v>
      </c>
      <c r="E273" s="189" t="s">
        <v>1</v>
      </c>
      <c r="F273" s="190" t="s">
        <v>425</v>
      </c>
      <c r="G273" s="13"/>
      <c r="H273" s="191">
        <v>128.8</v>
      </c>
      <c r="I273" s="192"/>
      <c r="J273" s="13"/>
      <c r="K273" s="13"/>
      <c r="L273" s="187"/>
      <c r="M273" s="193"/>
      <c r="N273" s="194"/>
      <c r="O273" s="194"/>
      <c r="P273" s="194"/>
      <c r="Q273" s="194"/>
      <c r="R273" s="194"/>
      <c r="S273" s="194"/>
      <c r="T273" s="19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89" t="s">
        <v>159</v>
      </c>
      <c r="AU273" s="189" t="s">
        <v>85</v>
      </c>
      <c r="AV273" s="13" t="s">
        <v>85</v>
      </c>
      <c r="AW273" s="13" t="s">
        <v>34</v>
      </c>
      <c r="AX273" s="13" t="s">
        <v>77</v>
      </c>
      <c r="AY273" s="189" t="s">
        <v>150</v>
      </c>
    </row>
    <row r="274" spans="1:51" s="13" customFormat="1" ht="12">
      <c r="A274" s="13"/>
      <c r="B274" s="187"/>
      <c r="C274" s="13"/>
      <c r="D274" s="188" t="s">
        <v>159</v>
      </c>
      <c r="E274" s="189" t="s">
        <v>1</v>
      </c>
      <c r="F274" s="190" t="s">
        <v>426</v>
      </c>
      <c r="G274" s="13"/>
      <c r="H274" s="191">
        <v>51.6</v>
      </c>
      <c r="I274" s="192"/>
      <c r="J274" s="13"/>
      <c r="K274" s="13"/>
      <c r="L274" s="187"/>
      <c r="M274" s="193"/>
      <c r="N274" s="194"/>
      <c r="O274" s="194"/>
      <c r="P274" s="194"/>
      <c r="Q274" s="194"/>
      <c r="R274" s="194"/>
      <c r="S274" s="194"/>
      <c r="T274" s="19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89" t="s">
        <v>159</v>
      </c>
      <c r="AU274" s="189" t="s">
        <v>85</v>
      </c>
      <c r="AV274" s="13" t="s">
        <v>85</v>
      </c>
      <c r="AW274" s="13" t="s">
        <v>34</v>
      </c>
      <c r="AX274" s="13" t="s">
        <v>77</v>
      </c>
      <c r="AY274" s="189" t="s">
        <v>150</v>
      </c>
    </row>
    <row r="275" spans="1:51" s="14" customFormat="1" ht="12">
      <c r="A275" s="14"/>
      <c r="B275" s="206"/>
      <c r="C275" s="14"/>
      <c r="D275" s="188" t="s">
        <v>159</v>
      </c>
      <c r="E275" s="207" t="s">
        <v>1</v>
      </c>
      <c r="F275" s="208" t="s">
        <v>265</v>
      </c>
      <c r="G275" s="14"/>
      <c r="H275" s="209">
        <v>180.4</v>
      </c>
      <c r="I275" s="210"/>
      <c r="J275" s="14"/>
      <c r="K275" s="14"/>
      <c r="L275" s="206"/>
      <c r="M275" s="211"/>
      <c r="N275" s="212"/>
      <c r="O275" s="212"/>
      <c r="P275" s="212"/>
      <c r="Q275" s="212"/>
      <c r="R275" s="212"/>
      <c r="S275" s="212"/>
      <c r="T275" s="21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07" t="s">
        <v>159</v>
      </c>
      <c r="AU275" s="207" t="s">
        <v>85</v>
      </c>
      <c r="AV275" s="14" t="s">
        <v>157</v>
      </c>
      <c r="AW275" s="14" t="s">
        <v>34</v>
      </c>
      <c r="AX275" s="14" t="s">
        <v>83</v>
      </c>
      <c r="AY275" s="207" t="s">
        <v>150</v>
      </c>
    </row>
    <row r="276" spans="1:65" s="2" customFormat="1" ht="16.5" customHeight="1">
      <c r="A276" s="36"/>
      <c r="B276" s="173"/>
      <c r="C276" s="174" t="s">
        <v>427</v>
      </c>
      <c r="D276" s="174" t="s">
        <v>152</v>
      </c>
      <c r="E276" s="175" t="s">
        <v>428</v>
      </c>
      <c r="F276" s="176" t="s">
        <v>429</v>
      </c>
      <c r="G276" s="177" t="s">
        <v>155</v>
      </c>
      <c r="H276" s="178">
        <v>23.663</v>
      </c>
      <c r="I276" s="179"/>
      <c r="J276" s="180">
        <f>ROUND(I276*H276,2)</f>
        <v>0</v>
      </c>
      <c r="K276" s="176" t="s">
        <v>156</v>
      </c>
      <c r="L276" s="37"/>
      <c r="M276" s="181" t="s">
        <v>1</v>
      </c>
      <c r="N276" s="182" t="s">
        <v>42</v>
      </c>
      <c r="O276" s="75"/>
      <c r="P276" s="183">
        <f>O276*H276</f>
        <v>0</v>
      </c>
      <c r="Q276" s="183">
        <v>0.00033</v>
      </c>
      <c r="R276" s="183">
        <f>Q276*H276</f>
        <v>0.00780879</v>
      </c>
      <c r="S276" s="183">
        <v>0</v>
      </c>
      <c r="T276" s="184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5" t="s">
        <v>157</v>
      </c>
      <c r="AT276" s="185" t="s">
        <v>152</v>
      </c>
      <c r="AU276" s="185" t="s">
        <v>85</v>
      </c>
      <c r="AY276" s="17" t="s">
        <v>150</v>
      </c>
      <c r="BE276" s="186">
        <f>IF(N276="základní",J276,0)</f>
        <v>0</v>
      </c>
      <c r="BF276" s="186">
        <f>IF(N276="snížená",J276,0)</f>
        <v>0</v>
      </c>
      <c r="BG276" s="186">
        <f>IF(N276="zákl. přenesená",J276,0)</f>
        <v>0</v>
      </c>
      <c r="BH276" s="186">
        <f>IF(N276="sníž. přenesená",J276,0)</f>
        <v>0</v>
      </c>
      <c r="BI276" s="186">
        <f>IF(N276="nulová",J276,0)</f>
        <v>0</v>
      </c>
      <c r="BJ276" s="17" t="s">
        <v>83</v>
      </c>
      <c r="BK276" s="186">
        <f>ROUND(I276*H276,2)</f>
        <v>0</v>
      </c>
      <c r="BL276" s="17" t="s">
        <v>157</v>
      </c>
      <c r="BM276" s="185" t="s">
        <v>430</v>
      </c>
    </row>
    <row r="277" spans="1:51" s="13" customFormat="1" ht="12">
      <c r="A277" s="13"/>
      <c r="B277" s="187"/>
      <c r="C277" s="13"/>
      <c r="D277" s="188" t="s">
        <v>159</v>
      </c>
      <c r="E277" s="189" t="s">
        <v>1</v>
      </c>
      <c r="F277" s="190" t="s">
        <v>431</v>
      </c>
      <c r="G277" s="13"/>
      <c r="H277" s="191">
        <v>23.663</v>
      </c>
      <c r="I277" s="192"/>
      <c r="J277" s="13"/>
      <c r="K277" s="13"/>
      <c r="L277" s="187"/>
      <c r="M277" s="193"/>
      <c r="N277" s="194"/>
      <c r="O277" s="194"/>
      <c r="P277" s="194"/>
      <c r="Q277" s="194"/>
      <c r="R277" s="194"/>
      <c r="S277" s="194"/>
      <c r="T277" s="19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89" t="s">
        <v>159</v>
      </c>
      <c r="AU277" s="189" t="s">
        <v>85</v>
      </c>
      <c r="AV277" s="13" t="s">
        <v>85</v>
      </c>
      <c r="AW277" s="13" t="s">
        <v>34</v>
      </c>
      <c r="AX277" s="13" t="s">
        <v>83</v>
      </c>
      <c r="AY277" s="189" t="s">
        <v>150</v>
      </c>
    </row>
    <row r="278" spans="1:65" s="2" customFormat="1" ht="16.5" customHeight="1">
      <c r="A278" s="36"/>
      <c r="B278" s="173"/>
      <c r="C278" s="174" t="s">
        <v>432</v>
      </c>
      <c r="D278" s="174" t="s">
        <v>152</v>
      </c>
      <c r="E278" s="175" t="s">
        <v>433</v>
      </c>
      <c r="F278" s="176" t="s">
        <v>434</v>
      </c>
      <c r="G278" s="177" t="s">
        <v>205</v>
      </c>
      <c r="H278" s="178">
        <v>1.028</v>
      </c>
      <c r="I278" s="179"/>
      <c r="J278" s="180">
        <f>ROUND(I278*H278,2)</f>
        <v>0</v>
      </c>
      <c r="K278" s="176" t="s">
        <v>156</v>
      </c>
      <c r="L278" s="37"/>
      <c r="M278" s="181" t="s">
        <v>1</v>
      </c>
      <c r="N278" s="182" t="s">
        <v>42</v>
      </c>
      <c r="O278" s="75"/>
      <c r="P278" s="183">
        <f>O278*H278</f>
        <v>0</v>
      </c>
      <c r="Q278" s="183">
        <v>1.837</v>
      </c>
      <c r="R278" s="183">
        <f>Q278*H278</f>
        <v>1.888436</v>
      </c>
      <c r="S278" s="183">
        <v>0</v>
      </c>
      <c r="T278" s="184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5" t="s">
        <v>157</v>
      </c>
      <c r="AT278" s="185" t="s">
        <v>152</v>
      </c>
      <c r="AU278" s="185" t="s">
        <v>85</v>
      </c>
      <c r="AY278" s="17" t="s">
        <v>150</v>
      </c>
      <c r="BE278" s="186">
        <f>IF(N278="základní",J278,0)</f>
        <v>0</v>
      </c>
      <c r="BF278" s="186">
        <f>IF(N278="snížená",J278,0)</f>
        <v>0</v>
      </c>
      <c r="BG278" s="186">
        <f>IF(N278="zákl. přenesená",J278,0)</f>
        <v>0</v>
      </c>
      <c r="BH278" s="186">
        <f>IF(N278="sníž. přenesená",J278,0)</f>
        <v>0</v>
      </c>
      <c r="BI278" s="186">
        <f>IF(N278="nulová",J278,0)</f>
        <v>0</v>
      </c>
      <c r="BJ278" s="17" t="s">
        <v>83</v>
      </c>
      <c r="BK278" s="186">
        <f>ROUND(I278*H278,2)</f>
        <v>0</v>
      </c>
      <c r="BL278" s="17" t="s">
        <v>157</v>
      </c>
      <c r="BM278" s="185" t="s">
        <v>435</v>
      </c>
    </row>
    <row r="279" spans="1:51" s="13" customFormat="1" ht="12">
      <c r="A279" s="13"/>
      <c r="B279" s="187"/>
      <c r="C279" s="13"/>
      <c r="D279" s="188" t="s">
        <v>159</v>
      </c>
      <c r="E279" s="189" t="s">
        <v>1</v>
      </c>
      <c r="F279" s="190" t="s">
        <v>436</v>
      </c>
      <c r="G279" s="13"/>
      <c r="H279" s="191">
        <v>1.028</v>
      </c>
      <c r="I279" s="192"/>
      <c r="J279" s="13"/>
      <c r="K279" s="13"/>
      <c r="L279" s="187"/>
      <c r="M279" s="193"/>
      <c r="N279" s="194"/>
      <c r="O279" s="194"/>
      <c r="P279" s="194"/>
      <c r="Q279" s="194"/>
      <c r="R279" s="194"/>
      <c r="S279" s="194"/>
      <c r="T279" s="19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89" t="s">
        <v>159</v>
      </c>
      <c r="AU279" s="189" t="s">
        <v>85</v>
      </c>
      <c r="AV279" s="13" t="s">
        <v>85</v>
      </c>
      <c r="AW279" s="13" t="s">
        <v>34</v>
      </c>
      <c r="AX279" s="13" t="s">
        <v>83</v>
      </c>
      <c r="AY279" s="189" t="s">
        <v>150</v>
      </c>
    </row>
    <row r="280" spans="1:65" s="2" customFormat="1" ht="24.15" customHeight="1">
      <c r="A280" s="36"/>
      <c r="B280" s="173"/>
      <c r="C280" s="174" t="s">
        <v>437</v>
      </c>
      <c r="D280" s="174" t="s">
        <v>152</v>
      </c>
      <c r="E280" s="175" t="s">
        <v>438</v>
      </c>
      <c r="F280" s="176" t="s">
        <v>439</v>
      </c>
      <c r="G280" s="177" t="s">
        <v>205</v>
      </c>
      <c r="H280" s="178">
        <v>9</v>
      </c>
      <c r="I280" s="179"/>
      <c r="J280" s="180">
        <f>ROUND(I280*H280,2)</f>
        <v>0</v>
      </c>
      <c r="K280" s="176" t="s">
        <v>156</v>
      </c>
      <c r="L280" s="37"/>
      <c r="M280" s="181" t="s">
        <v>1</v>
      </c>
      <c r="N280" s="182" t="s">
        <v>42</v>
      </c>
      <c r="O280" s="75"/>
      <c r="P280" s="183">
        <f>O280*H280</f>
        <v>0</v>
      </c>
      <c r="Q280" s="183">
        <v>2.16</v>
      </c>
      <c r="R280" s="183">
        <f>Q280*H280</f>
        <v>19.44</v>
      </c>
      <c r="S280" s="183">
        <v>0</v>
      </c>
      <c r="T280" s="184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5" t="s">
        <v>157</v>
      </c>
      <c r="AT280" s="185" t="s">
        <v>152</v>
      </c>
      <c r="AU280" s="185" t="s">
        <v>85</v>
      </c>
      <c r="AY280" s="17" t="s">
        <v>150</v>
      </c>
      <c r="BE280" s="186">
        <f>IF(N280="základní",J280,0)</f>
        <v>0</v>
      </c>
      <c r="BF280" s="186">
        <f>IF(N280="snížená",J280,0)</f>
        <v>0</v>
      </c>
      <c r="BG280" s="186">
        <f>IF(N280="zákl. přenesená",J280,0)</f>
        <v>0</v>
      </c>
      <c r="BH280" s="186">
        <f>IF(N280="sníž. přenesená",J280,0)</f>
        <v>0</v>
      </c>
      <c r="BI280" s="186">
        <f>IF(N280="nulová",J280,0)</f>
        <v>0</v>
      </c>
      <c r="BJ280" s="17" t="s">
        <v>83</v>
      </c>
      <c r="BK280" s="186">
        <f>ROUND(I280*H280,2)</f>
        <v>0</v>
      </c>
      <c r="BL280" s="17" t="s">
        <v>157</v>
      </c>
      <c r="BM280" s="185" t="s">
        <v>440</v>
      </c>
    </row>
    <row r="281" spans="1:51" s="13" customFormat="1" ht="12">
      <c r="A281" s="13"/>
      <c r="B281" s="187"/>
      <c r="C281" s="13"/>
      <c r="D281" s="188" t="s">
        <v>159</v>
      </c>
      <c r="E281" s="189" t="s">
        <v>1</v>
      </c>
      <c r="F281" s="190" t="s">
        <v>441</v>
      </c>
      <c r="G281" s="13"/>
      <c r="H281" s="191">
        <v>9</v>
      </c>
      <c r="I281" s="192"/>
      <c r="J281" s="13"/>
      <c r="K281" s="13"/>
      <c r="L281" s="187"/>
      <c r="M281" s="193"/>
      <c r="N281" s="194"/>
      <c r="O281" s="194"/>
      <c r="P281" s="194"/>
      <c r="Q281" s="194"/>
      <c r="R281" s="194"/>
      <c r="S281" s="194"/>
      <c r="T281" s="19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89" t="s">
        <v>159</v>
      </c>
      <c r="AU281" s="189" t="s">
        <v>85</v>
      </c>
      <c r="AV281" s="13" t="s">
        <v>85</v>
      </c>
      <c r="AW281" s="13" t="s">
        <v>34</v>
      </c>
      <c r="AX281" s="13" t="s">
        <v>83</v>
      </c>
      <c r="AY281" s="189" t="s">
        <v>150</v>
      </c>
    </row>
    <row r="282" spans="1:65" s="2" customFormat="1" ht="24.15" customHeight="1">
      <c r="A282" s="36"/>
      <c r="B282" s="173"/>
      <c r="C282" s="174" t="s">
        <v>442</v>
      </c>
      <c r="D282" s="174" t="s">
        <v>152</v>
      </c>
      <c r="E282" s="175" t="s">
        <v>443</v>
      </c>
      <c r="F282" s="176" t="s">
        <v>444</v>
      </c>
      <c r="G282" s="177" t="s">
        <v>155</v>
      </c>
      <c r="H282" s="178">
        <v>23.663</v>
      </c>
      <c r="I282" s="179"/>
      <c r="J282" s="180">
        <f>ROUND(I282*H282,2)</f>
        <v>0</v>
      </c>
      <c r="K282" s="176" t="s">
        <v>156</v>
      </c>
      <c r="L282" s="37"/>
      <c r="M282" s="181" t="s">
        <v>1</v>
      </c>
      <c r="N282" s="182" t="s">
        <v>42</v>
      </c>
      <c r="O282" s="75"/>
      <c r="P282" s="183">
        <f>O282*H282</f>
        <v>0</v>
      </c>
      <c r="Q282" s="183">
        <v>0.22136</v>
      </c>
      <c r="R282" s="183">
        <f>Q282*H282</f>
        <v>5.23804168</v>
      </c>
      <c r="S282" s="183">
        <v>0</v>
      </c>
      <c r="T282" s="184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5" t="s">
        <v>157</v>
      </c>
      <c r="AT282" s="185" t="s">
        <v>152</v>
      </c>
      <c r="AU282" s="185" t="s">
        <v>85</v>
      </c>
      <c r="AY282" s="17" t="s">
        <v>150</v>
      </c>
      <c r="BE282" s="186">
        <f>IF(N282="základní",J282,0)</f>
        <v>0</v>
      </c>
      <c r="BF282" s="186">
        <f>IF(N282="snížená",J282,0)</f>
        <v>0</v>
      </c>
      <c r="BG282" s="186">
        <f>IF(N282="zákl. přenesená",J282,0)</f>
        <v>0</v>
      </c>
      <c r="BH282" s="186">
        <f>IF(N282="sníž. přenesená",J282,0)</f>
        <v>0</v>
      </c>
      <c r="BI282" s="186">
        <f>IF(N282="nulová",J282,0)</f>
        <v>0</v>
      </c>
      <c r="BJ282" s="17" t="s">
        <v>83</v>
      </c>
      <c r="BK282" s="186">
        <f>ROUND(I282*H282,2)</f>
        <v>0</v>
      </c>
      <c r="BL282" s="17" t="s">
        <v>157</v>
      </c>
      <c r="BM282" s="185" t="s">
        <v>445</v>
      </c>
    </row>
    <row r="283" spans="1:51" s="13" customFormat="1" ht="12">
      <c r="A283" s="13"/>
      <c r="B283" s="187"/>
      <c r="C283" s="13"/>
      <c r="D283" s="188" t="s">
        <v>159</v>
      </c>
      <c r="E283" s="189" t="s">
        <v>1</v>
      </c>
      <c r="F283" s="190" t="s">
        <v>446</v>
      </c>
      <c r="G283" s="13"/>
      <c r="H283" s="191">
        <v>10.275</v>
      </c>
      <c r="I283" s="192"/>
      <c r="J283" s="13"/>
      <c r="K283" s="13"/>
      <c r="L283" s="187"/>
      <c r="M283" s="193"/>
      <c r="N283" s="194"/>
      <c r="O283" s="194"/>
      <c r="P283" s="194"/>
      <c r="Q283" s="194"/>
      <c r="R283" s="194"/>
      <c r="S283" s="194"/>
      <c r="T283" s="19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89" t="s">
        <v>159</v>
      </c>
      <c r="AU283" s="189" t="s">
        <v>85</v>
      </c>
      <c r="AV283" s="13" t="s">
        <v>85</v>
      </c>
      <c r="AW283" s="13" t="s">
        <v>34</v>
      </c>
      <c r="AX283" s="13" t="s">
        <v>77</v>
      </c>
      <c r="AY283" s="189" t="s">
        <v>150</v>
      </c>
    </row>
    <row r="284" spans="1:51" s="13" customFormat="1" ht="12">
      <c r="A284" s="13"/>
      <c r="B284" s="187"/>
      <c r="C284" s="13"/>
      <c r="D284" s="188" t="s">
        <v>159</v>
      </c>
      <c r="E284" s="189" t="s">
        <v>1</v>
      </c>
      <c r="F284" s="190" t="s">
        <v>447</v>
      </c>
      <c r="G284" s="13"/>
      <c r="H284" s="191">
        <v>13.388</v>
      </c>
      <c r="I284" s="192"/>
      <c r="J284" s="13"/>
      <c r="K284" s="13"/>
      <c r="L284" s="187"/>
      <c r="M284" s="193"/>
      <c r="N284" s="194"/>
      <c r="O284" s="194"/>
      <c r="P284" s="194"/>
      <c r="Q284" s="194"/>
      <c r="R284" s="194"/>
      <c r="S284" s="194"/>
      <c r="T284" s="19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89" t="s">
        <v>159</v>
      </c>
      <c r="AU284" s="189" t="s">
        <v>85</v>
      </c>
      <c r="AV284" s="13" t="s">
        <v>85</v>
      </c>
      <c r="AW284" s="13" t="s">
        <v>34</v>
      </c>
      <c r="AX284" s="13" t="s">
        <v>77</v>
      </c>
      <c r="AY284" s="189" t="s">
        <v>150</v>
      </c>
    </row>
    <row r="285" spans="1:51" s="14" customFormat="1" ht="12">
      <c r="A285" s="14"/>
      <c r="B285" s="206"/>
      <c r="C285" s="14"/>
      <c r="D285" s="188" t="s">
        <v>159</v>
      </c>
      <c r="E285" s="207" t="s">
        <v>1</v>
      </c>
      <c r="F285" s="208" t="s">
        <v>265</v>
      </c>
      <c r="G285" s="14"/>
      <c r="H285" s="209">
        <v>23.663</v>
      </c>
      <c r="I285" s="210"/>
      <c r="J285" s="14"/>
      <c r="K285" s="14"/>
      <c r="L285" s="206"/>
      <c r="M285" s="211"/>
      <c r="N285" s="212"/>
      <c r="O285" s="212"/>
      <c r="P285" s="212"/>
      <c r="Q285" s="212"/>
      <c r="R285" s="212"/>
      <c r="S285" s="212"/>
      <c r="T285" s="21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07" t="s">
        <v>159</v>
      </c>
      <c r="AU285" s="207" t="s">
        <v>85</v>
      </c>
      <c r="AV285" s="14" t="s">
        <v>157</v>
      </c>
      <c r="AW285" s="14" t="s">
        <v>34</v>
      </c>
      <c r="AX285" s="14" t="s">
        <v>83</v>
      </c>
      <c r="AY285" s="207" t="s">
        <v>150</v>
      </c>
    </row>
    <row r="286" spans="1:65" s="2" customFormat="1" ht="24.15" customHeight="1">
      <c r="A286" s="36"/>
      <c r="B286" s="173"/>
      <c r="C286" s="174" t="s">
        <v>448</v>
      </c>
      <c r="D286" s="174" t="s">
        <v>152</v>
      </c>
      <c r="E286" s="175" t="s">
        <v>449</v>
      </c>
      <c r="F286" s="176" t="s">
        <v>450</v>
      </c>
      <c r="G286" s="177" t="s">
        <v>182</v>
      </c>
      <c r="H286" s="178">
        <v>36.133</v>
      </c>
      <c r="I286" s="179"/>
      <c r="J286" s="180">
        <f>ROUND(I286*H286,2)</f>
        <v>0</v>
      </c>
      <c r="K286" s="176" t="s">
        <v>156</v>
      </c>
      <c r="L286" s="37"/>
      <c r="M286" s="181" t="s">
        <v>1</v>
      </c>
      <c r="N286" s="182" t="s">
        <v>42</v>
      </c>
      <c r="O286" s="75"/>
      <c r="P286" s="183">
        <f>O286*H286</f>
        <v>0</v>
      </c>
      <c r="Q286" s="183">
        <v>0.19663</v>
      </c>
      <c r="R286" s="183">
        <f>Q286*H286</f>
        <v>7.10483179</v>
      </c>
      <c r="S286" s="183">
        <v>0</v>
      </c>
      <c r="T286" s="184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5" t="s">
        <v>157</v>
      </c>
      <c r="AT286" s="185" t="s">
        <v>152</v>
      </c>
      <c r="AU286" s="185" t="s">
        <v>85</v>
      </c>
      <c r="AY286" s="17" t="s">
        <v>150</v>
      </c>
      <c r="BE286" s="186">
        <f>IF(N286="základní",J286,0)</f>
        <v>0</v>
      </c>
      <c r="BF286" s="186">
        <f>IF(N286="snížená",J286,0)</f>
        <v>0</v>
      </c>
      <c r="BG286" s="186">
        <f>IF(N286="zákl. přenesená",J286,0)</f>
        <v>0</v>
      </c>
      <c r="BH286" s="186">
        <f>IF(N286="sníž. přenesená",J286,0)</f>
        <v>0</v>
      </c>
      <c r="BI286" s="186">
        <f>IF(N286="nulová",J286,0)</f>
        <v>0</v>
      </c>
      <c r="BJ286" s="17" t="s">
        <v>83</v>
      </c>
      <c r="BK286" s="186">
        <f>ROUND(I286*H286,2)</f>
        <v>0</v>
      </c>
      <c r="BL286" s="17" t="s">
        <v>157</v>
      </c>
      <c r="BM286" s="185" t="s">
        <v>451</v>
      </c>
    </row>
    <row r="287" spans="1:51" s="13" customFormat="1" ht="12">
      <c r="A287" s="13"/>
      <c r="B287" s="187"/>
      <c r="C287" s="13"/>
      <c r="D287" s="188" t="s">
        <v>159</v>
      </c>
      <c r="E287" s="189" t="s">
        <v>1</v>
      </c>
      <c r="F287" s="190" t="s">
        <v>452</v>
      </c>
      <c r="G287" s="13"/>
      <c r="H287" s="191">
        <v>15.233</v>
      </c>
      <c r="I287" s="192"/>
      <c r="J287" s="13"/>
      <c r="K287" s="13"/>
      <c r="L287" s="187"/>
      <c r="M287" s="193"/>
      <c r="N287" s="194"/>
      <c r="O287" s="194"/>
      <c r="P287" s="194"/>
      <c r="Q287" s="194"/>
      <c r="R287" s="194"/>
      <c r="S287" s="194"/>
      <c r="T287" s="19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89" t="s">
        <v>159</v>
      </c>
      <c r="AU287" s="189" t="s">
        <v>85</v>
      </c>
      <c r="AV287" s="13" t="s">
        <v>85</v>
      </c>
      <c r="AW287" s="13" t="s">
        <v>34</v>
      </c>
      <c r="AX287" s="13" t="s">
        <v>77</v>
      </c>
      <c r="AY287" s="189" t="s">
        <v>150</v>
      </c>
    </row>
    <row r="288" spans="1:51" s="13" customFormat="1" ht="12">
      <c r="A288" s="13"/>
      <c r="B288" s="187"/>
      <c r="C288" s="13"/>
      <c r="D288" s="188" t="s">
        <v>159</v>
      </c>
      <c r="E288" s="189" t="s">
        <v>1</v>
      </c>
      <c r="F288" s="190" t="s">
        <v>453</v>
      </c>
      <c r="G288" s="13"/>
      <c r="H288" s="191">
        <v>20.9</v>
      </c>
      <c r="I288" s="192"/>
      <c r="J288" s="13"/>
      <c r="K288" s="13"/>
      <c r="L288" s="187"/>
      <c r="M288" s="193"/>
      <c r="N288" s="194"/>
      <c r="O288" s="194"/>
      <c r="P288" s="194"/>
      <c r="Q288" s="194"/>
      <c r="R288" s="194"/>
      <c r="S288" s="194"/>
      <c r="T288" s="19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89" t="s">
        <v>159</v>
      </c>
      <c r="AU288" s="189" t="s">
        <v>85</v>
      </c>
      <c r="AV288" s="13" t="s">
        <v>85</v>
      </c>
      <c r="AW288" s="13" t="s">
        <v>34</v>
      </c>
      <c r="AX288" s="13" t="s">
        <v>77</v>
      </c>
      <c r="AY288" s="189" t="s">
        <v>150</v>
      </c>
    </row>
    <row r="289" spans="1:51" s="14" customFormat="1" ht="12">
      <c r="A289" s="14"/>
      <c r="B289" s="206"/>
      <c r="C289" s="14"/>
      <c r="D289" s="188" t="s">
        <v>159</v>
      </c>
      <c r="E289" s="207" t="s">
        <v>1</v>
      </c>
      <c r="F289" s="208" t="s">
        <v>265</v>
      </c>
      <c r="G289" s="14"/>
      <c r="H289" s="209">
        <v>36.133</v>
      </c>
      <c r="I289" s="210"/>
      <c r="J289" s="14"/>
      <c r="K289" s="14"/>
      <c r="L289" s="206"/>
      <c r="M289" s="211"/>
      <c r="N289" s="212"/>
      <c r="O289" s="212"/>
      <c r="P289" s="212"/>
      <c r="Q289" s="212"/>
      <c r="R289" s="212"/>
      <c r="S289" s="212"/>
      <c r="T289" s="21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07" t="s">
        <v>159</v>
      </c>
      <c r="AU289" s="207" t="s">
        <v>85</v>
      </c>
      <c r="AV289" s="14" t="s">
        <v>157</v>
      </c>
      <c r="AW289" s="14" t="s">
        <v>34</v>
      </c>
      <c r="AX289" s="14" t="s">
        <v>83</v>
      </c>
      <c r="AY289" s="207" t="s">
        <v>150</v>
      </c>
    </row>
    <row r="290" spans="1:65" s="2" customFormat="1" ht="24.15" customHeight="1">
      <c r="A290" s="36"/>
      <c r="B290" s="173"/>
      <c r="C290" s="174" t="s">
        <v>454</v>
      </c>
      <c r="D290" s="174" t="s">
        <v>152</v>
      </c>
      <c r="E290" s="175" t="s">
        <v>455</v>
      </c>
      <c r="F290" s="176" t="s">
        <v>456</v>
      </c>
      <c r="G290" s="177" t="s">
        <v>168</v>
      </c>
      <c r="H290" s="178">
        <v>5</v>
      </c>
      <c r="I290" s="179"/>
      <c r="J290" s="180">
        <f>ROUND(I290*H290,2)</f>
        <v>0</v>
      </c>
      <c r="K290" s="176" t="s">
        <v>156</v>
      </c>
      <c r="L290" s="37"/>
      <c r="M290" s="181" t="s">
        <v>1</v>
      </c>
      <c r="N290" s="182" t="s">
        <v>42</v>
      </c>
      <c r="O290" s="75"/>
      <c r="P290" s="183">
        <f>O290*H290</f>
        <v>0</v>
      </c>
      <c r="Q290" s="183">
        <v>0.01777</v>
      </c>
      <c r="R290" s="183">
        <f>Q290*H290</f>
        <v>0.08885000000000001</v>
      </c>
      <c r="S290" s="183">
        <v>0</v>
      </c>
      <c r="T290" s="184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5" t="s">
        <v>157</v>
      </c>
      <c r="AT290" s="185" t="s">
        <v>152</v>
      </c>
      <c r="AU290" s="185" t="s">
        <v>85</v>
      </c>
      <c r="AY290" s="17" t="s">
        <v>150</v>
      </c>
      <c r="BE290" s="186">
        <f>IF(N290="základní",J290,0)</f>
        <v>0</v>
      </c>
      <c r="BF290" s="186">
        <f>IF(N290="snížená",J290,0)</f>
        <v>0</v>
      </c>
      <c r="BG290" s="186">
        <f>IF(N290="zákl. přenesená",J290,0)</f>
        <v>0</v>
      </c>
      <c r="BH290" s="186">
        <f>IF(N290="sníž. přenesená",J290,0)</f>
        <v>0</v>
      </c>
      <c r="BI290" s="186">
        <f>IF(N290="nulová",J290,0)</f>
        <v>0</v>
      </c>
      <c r="BJ290" s="17" t="s">
        <v>83</v>
      </c>
      <c r="BK290" s="186">
        <f>ROUND(I290*H290,2)</f>
        <v>0</v>
      </c>
      <c r="BL290" s="17" t="s">
        <v>157</v>
      </c>
      <c r="BM290" s="185" t="s">
        <v>457</v>
      </c>
    </row>
    <row r="291" spans="1:65" s="2" customFormat="1" ht="24.15" customHeight="1">
      <c r="A291" s="36"/>
      <c r="B291" s="173"/>
      <c r="C291" s="196" t="s">
        <v>458</v>
      </c>
      <c r="D291" s="196" t="s">
        <v>170</v>
      </c>
      <c r="E291" s="197" t="s">
        <v>459</v>
      </c>
      <c r="F291" s="198" t="s">
        <v>460</v>
      </c>
      <c r="G291" s="199" t="s">
        <v>168</v>
      </c>
      <c r="H291" s="200">
        <v>1</v>
      </c>
      <c r="I291" s="201"/>
      <c r="J291" s="202">
        <f>ROUND(I291*H291,2)</f>
        <v>0</v>
      </c>
      <c r="K291" s="198" t="s">
        <v>156</v>
      </c>
      <c r="L291" s="203"/>
      <c r="M291" s="204" t="s">
        <v>1</v>
      </c>
      <c r="N291" s="205" t="s">
        <v>42</v>
      </c>
      <c r="O291" s="75"/>
      <c r="P291" s="183">
        <f>O291*H291</f>
        <v>0</v>
      </c>
      <c r="Q291" s="183">
        <v>0.01201</v>
      </c>
      <c r="R291" s="183">
        <f>Q291*H291</f>
        <v>0.01201</v>
      </c>
      <c r="S291" s="183">
        <v>0</v>
      </c>
      <c r="T291" s="184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5" t="s">
        <v>173</v>
      </c>
      <c r="AT291" s="185" t="s">
        <v>170</v>
      </c>
      <c r="AU291" s="185" t="s">
        <v>85</v>
      </c>
      <c r="AY291" s="17" t="s">
        <v>150</v>
      </c>
      <c r="BE291" s="186">
        <f>IF(N291="základní",J291,0)</f>
        <v>0</v>
      </c>
      <c r="BF291" s="186">
        <f>IF(N291="snížená",J291,0)</f>
        <v>0</v>
      </c>
      <c r="BG291" s="186">
        <f>IF(N291="zákl. přenesená",J291,0)</f>
        <v>0</v>
      </c>
      <c r="BH291" s="186">
        <f>IF(N291="sníž. přenesená",J291,0)</f>
        <v>0</v>
      </c>
      <c r="BI291" s="186">
        <f>IF(N291="nulová",J291,0)</f>
        <v>0</v>
      </c>
      <c r="BJ291" s="17" t="s">
        <v>83</v>
      </c>
      <c r="BK291" s="186">
        <f>ROUND(I291*H291,2)</f>
        <v>0</v>
      </c>
      <c r="BL291" s="17" t="s">
        <v>157</v>
      </c>
      <c r="BM291" s="185" t="s">
        <v>461</v>
      </c>
    </row>
    <row r="292" spans="1:65" s="2" customFormat="1" ht="24.15" customHeight="1">
      <c r="A292" s="36"/>
      <c r="B292" s="173"/>
      <c r="C292" s="196" t="s">
        <v>462</v>
      </c>
      <c r="D292" s="196" t="s">
        <v>170</v>
      </c>
      <c r="E292" s="197" t="s">
        <v>463</v>
      </c>
      <c r="F292" s="198" t="s">
        <v>464</v>
      </c>
      <c r="G292" s="199" t="s">
        <v>168</v>
      </c>
      <c r="H292" s="200">
        <v>4</v>
      </c>
      <c r="I292" s="201"/>
      <c r="J292" s="202">
        <f>ROUND(I292*H292,2)</f>
        <v>0</v>
      </c>
      <c r="K292" s="198" t="s">
        <v>156</v>
      </c>
      <c r="L292" s="203"/>
      <c r="M292" s="204" t="s">
        <v>1</v>
      </c>
      <c r="N292" s="205" t="s">
        <v>42</v>
      </c>
      <c r="O292" s="75"/>
      <c r="P292" s="183">
        <f>O292*H292</f>
        <v>0</v>
      </c>
      <c r="Q292" s="183">
        <v>0.01489</v>
      </c>
      <c r="R292" s="183">
        <f>Q292*H292</f>
        <v>0.05956</v>
      </c>
      <c r="S292" s="183">
        <v>0</v>
      </c>
      <c r="T292" s="184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5" t="s">
        <v>173</v>
      </c>
      <c r="AT292" s="185" t="s">
        <v>170</v>
      </c>
      <c r="AU292" s="185" t="s">
        <v>85</v>
      </c>
      <c r="AY292" s="17" t="s">
        <v>150</v>
      </c>
      <c r="BE292" s="186">
        <f>IF(N292="základní",J292,0)</f>
        <v>0</v>
      </c>
      <c r="BF292" s="186">
        <f>IF(N292="snížená",J292,0)</f>
        <v>0</v>
      </c>
      <c r="BG292" s="186">
        <f>IF(N292="zákl. přenesená",J292,0)</f>
        <v>0</v>
      </c>
      <c r="BH292" s="186">
        <f>IF(N292="sníž. přenesená",J292,0)</f>
        <v>0</v>
      </c>
      <c r="BI292" s="186">
        <f>IF(N292="nulová",J292,0)</f>
        <v>0</v>
      </c>
      <c r="BJ292" s="17" t="s">
        <v>83</v>
      </c>
      <c r="BK292" s="186">
        <f>ROUND(I292*H292,2)</f>
        <v>0</v>
      </c>
      <c r="BL292" s="17" t="s">
        <v>157</v>
      </c>
      <c r="BM292" s="185" t="s">
        <v>465</v>
      </c>
    </row>
    <row r="293" spans="1:65" s="2" customFormat="1" ht="24.15" customHeight="1">
      <c r="A293" s="36"/>
      <c r="B293" s="173"/>
      <c r="C293" s="174" t="s">
        <v>466</v>
      </c>
      <c r="D293" s="174" t="s">
        <v>152</v>
      </c>
      <c r="E293" s="175" t="s">
        <v>467</v>
      </c>
      <c r="F293" s="176" t="s">
        <v>468</v>
      </c>
      <c r="G293" s="177" t="s">
        <v>168</v>
      </c>
      <c r="H293" s="178">
        <v>7</v>
      </c>
      <c r="I293" s="179"/>
      <c r="J293" s="180">
        <f>ROUND(I293*H293,2)</f>
        <v>0</v>
      </c>
      <c r="K293" s="176" t="s">
        <v>156</v>
      </c>
      <c r="L293" s="37"/>
      <c r="M293" s="181" t="s">
        <v>1</v>
      </c>
      <c r="N293" s="182" t="s">
        <v>42</v>
      </c>
      <c r="O293" s="75"/>
      <c r="P293" s="183">
        <f>O293*H293</f>
        <v>0</v>
      </c>
      <c r="Q293" s="183">
        <v>0.4417</v>
      </c>
      <c r="R293" s="183">
        <f>Q293*H293</f>
        <v>3.0919</v>
      </c>
      <c r="S293" s="183">
        <v>0</v>
      </c>
      <c r="T293" s="184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5" t="s">
        <v>157</v>
      </c>
      <c r="AT293" s="185" t="s">
        <v>152</v>
      </c>
      <c r="AU293" s="185" t="s">
        <v>85</v>
      </c>
      <c r="AY293" s="17" t="s">
        <v>150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17" t="s">
        <v>83</v>
      </c>
      <c r="BK293" s="186">
        <f>ROUND(I293*H293,2)</f>
        <v>0</v>
      </c>
      <c r="BL293" s="17" t="s">
        <v>157</v>
      </c>
      <c r="BM293" s="185" t="s">
        <v>469</v>
      </c>
    </row>
    <row r="294" spans="1:65" s="2" customFormat="1" ht="37.8" customHeight="1">
      <c r="A294" s="36"/>
      <c r="B294" s="173"/>
      <c r="C294" s="196" t="s">
        <v>470</v>
      </c>
      <c r="D294" s="196" t="s">
        <v>170</v>
      </c>
      <c r="E294" s="197" t="s">
        <v>471</v>
      </c>
      <c r="F294" s="198" t="s">
        <v>472</v>
      </c>
      <c r="G294" s="199" t="s">
        <v>168</v>
      </c>
      <c r="H294" s="200">
        <v>2</v>
      </c>
      <c r="I294" s="201"/>
      <c r="J294" s="202">
        <f>ROUND(I294*H294,2)</f>
        <v>0</v>
      </c>
      <c r="K294" s="198" t="s">
        <v>156</v>
      </c>
      <c r="L294" s="203"/>
      <c r="M294" s="204" t="s">
        <v>1</v>
      </c>
      <c r="N294" s="205" t="s">
        <v>42</v>
      </c>
      <c r="O294" s="75"/>
      <c r="P294" s="183">
        <f>O294*H294</f>
        <v>0</v>
      </c>
      <c r="Q294" s="183">
        <v>0.01489</v>
      </c>
      <c r="R294" s="183">
        <f>Q294*H294</f>
        <v>0.02978</v>
      </c>
      <c r="S294" s="183">
        <v>0</v>
      </c>
      <c r="T294" s="184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5" t="s">
        <v>173</v>
      </c>
      <c r="AT294" s="185" t="s">
        <v>170</v>
      </c>
      <c r="AU294" s="185" t="s">
        <v>85</v>
      </c>
      <c r="AY294" s="17" t="s">
        <v>150</v>
      </c>
      <c r="BE294" s="186">
        <f>IF(N294="základní",J294,0)</f>
        <v>0</v>
      </c>
      <c r="BF294" s="186">
        <f>IF(N294="snížená",J294,0)</f>
        <v>0</v>
      </c>
      <c r="BG294" s="186">
        <f>IF(N294="zákl. přenesená",J294,0)</f>
        <v>0</v>
      </c>
      <c r="BH294" s="186">
        <f>IF(N294="sníž. přenesená",J294,0)</f>
        <v>0</v>
      </c>
      <c r="BI294" s="186">
        <f>IF(N294="nulová",J294,0)</f>
        <v>0</v>
      </c>
      <c r="BJ294" s="17" t="s">
        <v>83</v>
      </c>
      <c r="BK294" s="186">
        <f>ROUND(I294*H294,2)</f>
        <v>0</v>
      </c>
      <c r="BL294" s="17" t="s">
        <v>157</v>
      </c>
      <c r="BM294" s="185" t="s">
        <v>473</v>
      </c>
    </row>
    <row r="295" spans="1:65" s="2" customFormat="1" ht="37.8" customHeight="1">
      <c r="A295" s="36"/>
      <c r="B295" s="173"/>
      <c r="C295" s="196" t="s">
        <v>474</v>
      </c>
      <c r="D295" s="196" t="s">
        <v>170</v>
      </c>
      <c r="E295" s="197" t="s">
        <v>475</v>
      </c>
      <c r="F295" s="198" t="s">
        <v>476</v>
      </c>
      <c r="G295" s="199" t="s">
        <v>168</v>
      </c>
      <c r="H295" s="200">
        <v>5</v>
      </c>
      <c r="I295" s="201"/>
      <c r="J295" s="202">
        <f>ROUND(I295*H295,2)</f>
        <v>0</v>
      </c>
      <c r="K295" s="198" t="s">
        <v>156</v>
      </c>
      <c r="L295" s="203"/>
      <c r="M295" s="204" t="s">
        <v>1</v>
      </c>
      <c r="N295" s="205" t="s">
        <v>42</v>
      </c>
      <c r="O295" s="75"/>
      <c r="P295" s="183">
        <f>O295*H295</f>
        <v>0</v>
      </c>
      <c r="Q295" s="183">
        <v>0.01521</v>
      </c>
      <c r="R295" s="183">
        <f>Q295*H295</f>
        <v>0.07604999999999999</v>
      </c>
      <c r="S295" s="183">
        <v>0</v>
      </c>
      <c r="T295" s="184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5" t="s">
        <v>173</v>
      </c>
      <c r="AT295" s="185" t="s">
        <v>170</v>
      </c>
      <c r="AU295" s="185" t="s">
        <v>85</v>
      </c>
      <c r="AY295" s="17" t="s">
        <v>150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17" t="s">
        <v>83</v>
      </c>
      <c r="BK295" s="186">
        <f>ROUND(I295*H295,2)</f>
        <v>0</v>
      </c>
      <c r="BL295" s="17" t="s">
        <v>157</v>
      </c>
      <c r="BM295" s="185" t="s">
        <v>477</v>
      </c>
    </row>
    <row r="296" spans="1:63" s="12" customFormat="1" ht="22.8" customHeight="1">
      <c r="A296" s="12"/>
      <c r="B296" s="160"/>
      <c r="C296" s="12"/>
      <c r="D296" s="161" t="s">
        <v>76</v>
      </c>
      <c r="E296" s="171" t="s">
        <v>173</v>
      </c>
      <c r="F296" s="171" t="s">
        <v>478</v>
      </c>
      <c r="G296" s="12"/>
      <c r="H296" s="12"/>
      <c r="I296" s="163"/>
      <c r="J296" s="172">
        <f>BK296</f>
        <v>0</v>
      </c>
      <c r="K296" s="12"/>
      <c r="L296" s="160"/>
      <c r="M296" s="165"/>
      <c r="N296" s="166"/>
      <c r="O296" s="166"/>
      <c r="P296" s="167">
        <f>SUM(P297:P299)</f>
        <v>0</v>
      </c>
      <c r="Q296" s="166"/>
      <c r="R296" s="167">
        <f>SUM(R297:R299)</f>
        <v>0</v>
      </c>
      <c r="S296" s="166"/>
      <c r="T296" s="168">
        <f>SUM(T297:T299)</f>
        <v>1.0640500000000002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161" t="s">
        <v>83</v>
      </c>
      <c r="AT296" s="169" t="s">
        <v>76</v>
      </c>
      <c r="AU296" s="169" t="s">
        <v>83</v>
      </c>
      <c r="AY296" s="161" t="s">
        <v>150</v>
      </c>
      <c r="BK296" s="170">
        <f>SUM(BK297:BK299)</f>
        <v>0</v>
      </c>
    </row>
    <row r="297" spans="1:65" s="2" customFormat="1" ht="24.15" customHeight="1">
      <c r="A297" s="36"/>
      <c r="B297" s="173"/>
      <c r="C297" s="174" t="s">
        <v>479</v>
      </c>
      <c r="D297" s="174" t="s">
        <v>152</v>
      </c>
      <c r="E297" s="175" t="s">
        <v>480</v>
      </c>
      <c r="F297" s="176" t="s">
        <v>481</v>
      </c>
      <c r="G297" s="177" t="s">
        <v>205</v>
      </c>
      <c r="H297" s="178">
        <v>1.571</v>
      </c>
      <c r="I297" s="179"/>
      <c r="J297" s="180">
        <f>ROUND(I297*H297,2)</f>
        <v>0</v>
      </c>
      <c r="K297" s="176" t="s">
        <v>156</v>
      </c>
      <c r="L297" s="37"/>
      <c r="M297" s="181" t="s">
        <v>1</v>
      </c>
      <c r="N297" s="182" t="s">
        <v>42</v>
      </c>
      <c r="O297" s="75"/>
      <c r="P297" s="183">
        <f>O297*H297</f>
        <v>0</v>
      </c>
      <c r="Q297" s="183">
        <v>0</v>
      </c>
      <c r="R297" s="183">
        <f>Q297*H297</f>
        <v>0</v>
      </c>
      <c r="S297" s="183">
        <v>0.55</v>
      </c>
      <c r="T297" s="184">
        <f>S297*H297</f>
        <v>0.8640500000000001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5" t="s">
        <v>157</v>
      </c>
      <c r="AT297" s="185" t="s">
        <v>152</v>
      </c>
      <c r="AU297" s="185" t="s">
        <v>85</v>
      </c>
      <c r="AY297" s="17" t="s">
        <v>150</v>
      </c>
      <c r="BE297" s="186">
        <f>IF(N297="základní",J297,0)</f>
        <v>0</v>
      </c>
      <c r="BF297" s="186">
        <f>IF(N297="snížená",J297,0)</f>
        <v>0</v>
      </c>
      <c r="BG297" s="186">
        <f>IF(N297="zákl. přenesená",J297,0)</f>
        <v>0</v>
      </c>
      <c r="BH297" s="186">
        <f>IF(N297="sníž. přenesená",J297,0)</f>
        <v>0</v>
      </c>
      <c r="BI297" s="186">
        <f>IF(N297="nulová",J297,0)</f>
        <v>0</v>
      </c>
      <c r="BJ297" s="17" t="s">
        <v>83</v>
      </c>
      <c r="BK297" s="186">
        <f>ROUND(I297*H297,2)</f>
        <v>0</v>
      </c>
      <c r="BL297" s="17" t="s">
        <v>157</v>
      </c>
      <c r="BM297" s="185" t="s">
        <v>482</v>
      </c>
    </row>
    <row r="298" spans="1:51" s="13" customFormat="1" ht="12">
      <c r="A298" s="13"/>
      <c r="B298" s="187"/>
      <c r="C298" s="13"/>
      <c r="D298" s="188" t="s">
        <v>159</v>
      </c>
      <c r="E298" s="189" t="s">
        <v>1</v>
      </c>
      <c r="F298" s="190" t="s">
        <v>483</v>
      </c>
      <c r="G298" s="13"/>
      <c r="H298" s="191">
        <v>1.571</v>
      </c>
      <c r="I298" s="192"/>
      <c r="J298" s="13"/>
      <c r="K298" s="13"/>
      <c r="L298" s="187"/>
      <c r="M298" s="193"/>
      <c r="N298" s="194"/>
      <c r="O298" s="194"/>
      <c r="P298" s="194"/>
      <c r="Q298" s="194"/>
      <c r="R298" s="194"/>
      <c r="S298" s="194"/>
      <c r="T298" s="19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89" t="s">
        <v>159</v>
      </c>
      <c r="AU298" s="189" t="s">
        <v>85</v>
      </c>
      <c r="AV298" s="13" t="s">
        <v>85</v>
      </c>
      <c r="AW298" s="13" t="s">
        <v>34</v>
      </c>
      <c r="AX298" s="13" t="s">
        <v>83</v>
      </c>
      <c r="AY298" s="189" t="s">
        <v>150</v>
      </c>
    </row>
    <row r="299" spans="1:65" s="2" customFormat="1" ht="24.15" customHeight="1">
      <c r="A299" s="36"/>
      <c r="B299" s="173"/>
      <c r="C299" s="174" t="s">
        <v>484</v>
      </c>
      <c r="D299" s="174" t="s">
        <v>152</v>
      </c>
      <c r="E299" s="175" t="s">
        <v>485</v>
      </c>
      <c r="F299" s="176" t="s">
        <v>486</v>
      </c>
      <c r="G299" s="177" t="s">
        <v>168</v>
      </c>
      <c r="H299" s="178">
        <v>2</v>
      </c>
      <c r="I299" s="179"/>
      <c r="J299" s="180">
        <f>ROUND(I299*H299,2)</f>
        <v>0</v>
      </c>
      <c r="K299" s="176" t="s">
        <v>156</v>
      </c>
      <c r="L299" s="37"/>
      <c r="M299" s="181" t="s">
        <v>1</v>
      </c>
      <c r="N299" s="182" t="s">
        <v>42</v>
      </c>
      <c r="O299" s="75"/>
      <c r="P299" s="183">
        <f>O299*H299</f>
        <v>0</v>
      </c>
      <c r="Q299" s="183">
        <v>0</v>
      </c>
      <c r="R299" s="183">
        <f>Q299*H299</f>
        <v>0</v>
      </c>
      <c r="S299" s="183">
        <v>0.1</v>
      </c>
      <c r="T299" s="184">
        <f>S299*H299</f>
        <v>0.2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5" t="s">
        <v>157</v>
      </c>
      <c r="AT299" s="185" t="s">
        <v>152</v>
      </c>
      <c r="AU299" s="185" t="s">
        <v>85</v>
      </c>
      <c r="AY299" s="17" t="s">
        <v>150</v>
      </c>
      <c r="BE299" s="186">
        <f>IF(N299="základní",J299,0)</f>
        <v>0</v>
      </c>
      <c r="BF299" s="186">
        <f>IF(N299="snížená",J299,0)</f>
        <v>0</v>
      </c>
      <c r="BG299" s="186">
        <f>IF(N299="zákl. přenesená",J299,0)</f>
        <v>0</v>
      </c>
      <c r="BH299" s="186">
        <f>IF(N299="sníž. přenesená",J299,0)</f>
        <v>0</v>
      </c>
      <c r="BI299" s="186">
        <f>IF(N299="nulová",J299,0)</f>
        <v>0</v>
      </c>
      <c r="BJ299" s="17" t="s">
        <v>83</v>
      </c>
      <c r="BK299" s="186">
        <f>ROUND(I299*H299,2)</f>
        <v>0</v>
      </c>
      <c r="BL299" s="17" t="s">
        <v>157</v>
      </c>
      <c r="BM299" s="185" t="s">
        <v>487</v>
      </c>
    </row>
    <row r="300" spans="1:63" s="12" customFormat="1" ht="22.8" customHeight="1">
      <c r="A300" s="12"/>
      <c r="B300" s="160"/>
      <c r="C300" s="12"/>
      <c r="D300" s="161" t="s">
        <v>76</v>
      </c>
      <c r="E300" s="171" t="s">
        <v>192</v>
      </c>
      <c r="F300" s="171" t="s">
        <v>488</v>
      </c>
      <c r="G300" s="12"/>
      <c r="H300" s="12"/>
      <c r="I300" s="163"/>
      <c r="J300" s="172">
        <f>BK300</f>
        <v>0</v>
      </c>
      <c r="K300" s="12"/>
      <c r="L300" s="160"/>
      <c r="M300" s="165"/>
      <c r="N300" s="166"/>
      <c r="O300" s="166"/>
      <c r="P300" s="167">
        <f>SUM(P301:P334)</f>
        <v>0</v>
      </c>
      <c r="Q300" s="166"/>
      <c r="R300" s="167">
        <f>SUM(R301:R334)</f>
        <v>0.10080049999999999</v>
      </c>
      <c r="S300" s="166"/>
      <c r="T300" s="168">
        <f>SUM(T301:T334)</f>
        <v>50.073958000000005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161" t="s">
        <v>83</v>
      </c>
      <c r="AT300" s="169" t="s">
        <v>76</v>
      </c>
      <c r="AU300" s="169" t="s">
        <v>83</v>
      </c>
      <c r="AY300" s="161" t="s">
        <v>150</v>
      </c>
      <c r="BK300" s="170">
        <f>SUM(BK301:BK334)</f>
        <v>0</v>
      </c>
    </row>
    <row r="301" spans="1:65" s="2" customFormat="1" ht="44.25" customHeight="1">
      <c r="A301" s="36"/>
      <c r="B301" s="173"/>
      <c r="C301" s="174" t="s">
        <v>489</v>
      </c>
      <c r="D301" s="174" t="s">
        <v>152</v>
      </c>
      <c r="E301" s="175" t="s">
        <v>490</v>
      </c>
      <c r="F301" s="176" t="s">
        <v>491</v>
      </c>
      <c r="G301" s="177" t="s">
        <v>492</v>
      </c>
      <c r="H301" s="178">
        <v>1</v>
      </c>
      <c r="I301" s="179"/>
      <c r="J301" s="180">
        <f>ROUND(I301*H301,2)</f>
        <v>0</v>
      </c>
      <c r="K301" s="176" t="s">
        <v>156</v>
      </c>
      <c r="L301" s="37"/>
      <c r="M301" s="181" t="s">
        <v>1</v>
      </c>
      <c r="N301" s="182" t="s">
        <v>42</v>
      </c>
      <c r="O301" s="75"/>
      <c r="P301" s="183">
        <f>O301*H301</f>
        <v>0</v>
      </c>
      <c r="Q301" s="183">
        <v>0</v>
      </c>
      <c r="R301" s="183">
        <f>Q301*H301</f>
        <v>0</v>
      </c>
      <c r="S301" s="183">
        <v>0</v>
      </c>
      <c r="T301" s="184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5" t="s">
        <v>157</v>
      </c>
      <c r="AT301" s="185" t="s">
        <v>152</v>
      </c>
      <c r="AU301" s="185" t="s">
        <v>85</v>
      </c>
      <c r="AY301" s="17" t="s">
        <v>150</v>
      </c>
      <c r="BE301" s="186">
        <f>IF(N301="základní",J301,0)</f>
        <v>0</v>
      </c>
      <c r="BF301" s="186">
        <f>IF(N301="snížená",J301,0)</f>
        <v>0</v>
      </c>
      <c r="BG301" s="186">
        <f>IF(N301="zákl. přenesená",J301,0)</f>
        <v>0</v>
      </c>
      <c r="BH301" s="186">
        <f>IF(N301="sníž. přenesená",J301,0)</f>
        <v>0</v>
      </c>
      <c r="BI301" s="186">
        <f>IF(N301="nulová",J301,0)</f>
        <v>0</v>
      </c>
      <c r="BJ301" s="17" t="s">
        <v>83</v>
      </c>
      <c r="BK301" s="186">
        <f>ROUND(I301*H301,2)</f>
        <v>0</v>
      </c>
      <c r="BL301" s="17" t="s">
        <v>157</v>
      </c>
      <c r="BM301" s="185" t="s">
        <v>493</v>
      </c>
    </row>
    <row r="302" spans="1:65" s="2" customFormat="1" ht="21.75" customHeight="1">
      <c r="A302" s="36"/>
      <c r="B302" s="173"/>
      <c r="C302" s="174" t="s">
        <v>494</v>
      </c>
      <c r="D302" s="174" t="s">
        <v>152</v>
      </c>
      <c r="E302" s="175" t="s">
        <v>495</v>
      </c>
      <c r="F302" s="176" t="s">
        <v>496</v>
      </c>
      <c r="G302" s="177" t="s">
        <v>168</v>
      </c>
      <c r="H302" s="178">
        <v>2</v>
      </c>
      <c r="I302" s="179"/>
      <c r="J302" s="180">
        <f>ROUND(I302*H302,2)</f>
        <v>0</v>
      </c>
      <c r="K302" s="176" t="s">
        <v>156</v>
      </c>
      <c r="L302" s="37"/>
      <c r="M302" s="181" t="s">
        <v>1</v>
      </c>
      <c r="N302" s="182" t="s">
        <v>42</v>
      </c>
      <c r="O302" s="75"/>
      <c r="P302" s="183">
        <f>O302*H302</f>
        <v>0</v>
      </c>
      <c r="Q302" s="183">
        <v>0.04597</v>
      </c>
      <c r="R302" s="183">
        <f>Q302*H302</f>
        <v>0.09194</v>
      </c>
      <c r="S302" s="183">
        <v>0</v>
      </c>
      <c r="T302" s="184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5" t="s">
        <v>157</v>
      </c>
      <c r="AT302" s="185" t="s">
        <v>152</v>
      </c>
      <c r="AU302" s="185" t="s">
        <v>85</v>
      </c>
      <c r="AY302" s="17" t="s">
        <v>150</v>
      </c>
      <c r="BE302" s="186">
        <f>IF(N302="základní",J302,0)</f>
        <v>0</v>
      </c>
      <c r="BF302" s="186">
        <f>IF(N302="snížená",J302,0)</f>
        <v>0</v>
      </c>
      <c r="BG302" s="186">
        <f>IF(N302="zákl. přenesená",J302,0)</f>
        <v>0</v>
      </c>
      <c r="BH302" s="186">
        <f>IF(N302="sníž. přenesená",J302,0)</f>
        <v>0</v>
      </c>
      <c r="BI302" s="186">
        <f>IF(N302="nulová",J302,0)</f>
        <v>0</v>
      </c>
      <c r="BJ302" s="17" t="s">
        <v>83</v>
      </c>
      <c r="BK302" s="186">
        <f>ROUND(I302*H302,2)</f>
        <v>0</v>
      </c>
      <c r="BL302" s="17" t="s">
        <v>157</v>
      </c>
      <c r="BM302" s="185" t="s">
        <v>497</v>
      </c>
    </row>
    <row r="303" spans="1:65" s="2" customFormat="1" ht="37.8" customHeight="1">
      <c r="A303" s="36"/>
      <c r="B303" s="173"/>
      <c r="C303" s="196" t="s">
        <v>498</v>
      </c>
      <c r="D303" s="196" t="s">
        <v>170</v>
      </c>
      <c r="E303" s="197" t="s">
        <v>499</v>
      </c>
      <c r="F303" s="198" t="s">
        <v>500</v>
      </c>
      <c r="G303" s="199" t="s">
        <v>168</v>
      </c>
      <c r="H303" s="200">
        <v>1</v>
      </c>
      <c r="I303" s="201"/>
      <c r="J303" s="202">
        <f>ROUND(I303*H303,2)</f>
        <v>0</v>
      </c>
      <c r="K303" s="198" t="s">
        <v>1</v>
      </c>
      <c r="L303" s="203"/>
      <c r="M303" s="204" t="s">
        <v>1</v>
      </c>
      <c r="N303" s="205" t="s">
        <v>42</v>
      </c>
      <c r="O303" s="75"/>
      <c r="P303" s="183">
        <f>O303*H303</f>
        <v>0</v>
      </c>
      <c r="Q303" s="183">
        <v>0</v>
      </c>
      <c r="R303" s="183">
        <f>Q303*H303</f>
        <v>0</v>
      </c>
      <c r="S303" s="183">
        <v>0</v>
      </c>
      <c r="T303" s="184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5" t="s">
        <v>173</v>
      </c>
      <c r="AT303" s="185" t="s">
        <v>170</v>
      </c>
      <c r="AU303" s="185" t="s">
        <v>85</v>
      </c>
      <c r="AY303" s="17" t="s">
        <v>150</v>
      </c>
      <c r="BE303" s="186">
        <f>IF(N303="základní",J303,0)</f>
        <v>0</v>
      </c>
      <c r="BF303" s="186">
        <f>IF(N303="snížená",J303,0)</f>
        <v>0</v>
      </c>
      <c r="BG303" s="186">
        <f>IF(N303="zákl. přenesená",J303,0)</f>
        <v>0</v>
      </c>
      <c r="BH303" s="186">
        <f>IF(N303="sníž. přenesená",J303,0)</f>
        <v>0</v>
      </c>
      <c r="BI303" s="186">
        <f>IF(N303="nulová",J303,0)</f>
        <v>0</v>
      </c>
      <c r="BJ303" s="17" t="s">
        <v>83</v>
      </c>
      <c r="BK303" s="186">
        <f>ROUND(I303*H303,2)</f>
        <v>0</v>
      </c>
      <c r="BL303" s="17" t="s">
        <v>157</v>
      </c>
      <c r="BM303" s="185" t="s">
        <v>501</v>
      </c>
    </row>
    <row r="304" spans="1:65" s="2" customFormat="1" ht="16.5" customHeight="1">
      <c r="A304" s="36"/>
      <c r="B304" s="173"/>
      <c r="C304" s="196" t="s">
        <v>502</v>
      </c>
      <c r="D304" s="196" t="s">
        <v>170</v>
      </c>
      <c r="E304" s="197" t="s">
        <v>503</v>
      </c>
      <c r="F304" s="198" t="s">
        <v>504</v>
      </c>
      <c r="G304" s="199" t="s">
        <v>200</v>
      </c>
      <c r="H304" s="200">
        <v>1</v>
      </c>
      <c r="I304" s="201"/>
      <c r="J304" s="202">
        <f>ROUND(I304*H304,2)</f>
        <v>0</v>
      </c>
      <c r="K304" s="198" t="s">
        <v>1</v>
      </c>
      <c r="L304" s="203"/>
      <c r="M304" s="204" t="s">
        <v>1</v>
      </c>
      <c r="N304" s="205" t="s">
        <v>42</v>
      </c>
      <c r="O304" s="75"/>
      <c r="P304" s="183">
        <f>O304*H304</f>
        <v>0</v>
      </c>
      <c r="Q304" s="183">
        <v>0</v>
      </c>
      <c r="R304" s="183">
        <f>Q304*H304</f>
        <v>0</v>
      </c>
      <c r="S304" s="183">
        <v>0</v>
      </c>
      <c r="T304" s="184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5" t="s">
        <v>173</v>
      </c>
      <c r="AT304" s="185" t="s">
        <v>170</v>
      </c>
      <c r="AU304" s="185" t="s">
        <v>85</v>
      </c>
      <c r="AY304" s="17" t="s">
        <v>150</v>
      </c>
      <c r="BE304" s="186">
        <f>IF(N304="základní",J304,0)</f>
        <v>0</v>
      </c>
      <c r="BF304" s="186">
        <f>IF(N304="snížená",J304,0)</f>
        <v>0</v>
      </c>
      <c r="BG304" s="186">
        <f>IF(N304="zákl. přenesená",J304,0)</f>
        <v>0</v>
      </c>
      <c r="BH304" s="186">
        <f>IF(N304="sníž. přenesená",J304,0)</f>
        <v>0</v>
      </c>
      <c r="BI304" s="186">
        <f>IF(N304="nulová",J304,0)</f>
        <v>0</v>
      </c>
      <c r="BJ304" s="17" t="s">
        <v>83</v>
      </c>
      <c r="BK304" s="186">
        <f>ROUND(I304*H304,2)</f>
        <v>0</v>
      </c>
      <c r="BL304" s="17" t="s">
        <v>157</v>
      </c>
      <c r="BM304" s="185" t="s">
        <v>505</v>
      </c>
    </row>
    <row r="305" spans="1:65" s="2" customFormat="1" ht="16.5" customHeight="1">
      <c r="A305" s="36"/>
      <c r="B305" s="173"/>
      <c r="C305" s="174" t="s">
        <v>506</v>
      </c>
      <c r="D305" s="174" t="s">
        <v>152</v>
      </c>
      <c r="E305" s="175" t="s">
        <v>507</v>
      </c>
      <c r="F305" s="176" t="s">
        <v>508</v>
      </c>
      <c r="G305" s="177" t="s">
        <v>205</v>
      </c>
      <c r="H305" s="178">
        <v>3.072</v>
      </c>
      <c r="I305" s="179"/>
      <c r="J305" s="180">
        <f>ROUND(I305*H305,2)</f>
        <v>0</v>
      </c>
      <c r="K305" s="176" t="s">
        <v>156</v>
      </c>
      <c r="L305" s="37"/>
      <c r="M305" s="181" t="s">
        <v>1</v>
      </c>
      <c r="N305" s="182" t="s">
        <v>42</v>
      </c>
      <c r="O305" s="75"/>
      <c r="P305" s="183">
        <f>O305*H305</f>
        <v>0</v>
      </c>
      <c r="Q305" s="183">
        <v>0</v>
      </c>
      <c r="R305" s="183">
        <f>Q305*H305</f>
        <v>0</v>
      </c>
      <c r="S305" s="183">
        <v>2.4</v>
      </c>
      <c r="T305" s="184">
        <f>S305*H305</f>
        <v>7.3728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5" t="s">
        <v>157</v>
      </c>
      <c r="AT305" s="185" t="s">
        <v>152</v>
      </c>
      <c r="AU305" s="185" t="s">
        <v>85</v>
      </c>
      <c r="AY305" s="17" t="s">
        <v>150</v>
      </c>
      <c r="BE305" s="186">
        <f>IF(N305="základní",J305,0)</f>
        <v>0</v>
      </c>
      <c r="BF305" s="186">
        <f>IF(N305="snížená",J305,0)</f>
        <v>0</v>
      </c>
      <c r="BG305" s="186">
        <f>IF(N305="zákl. přenesená",J305,0)</f>
        <v>0</v>
      </c>
      <c r="BH305" s="186">
        <f>IF(N305="sníž. přenesená",J305,0)</f>
        <v>0</v>
      </c>
      <c r="BI305" s="186">
        <f>IF(N305="nulová",J305,0)</f>
        <v>0</v>
      </c>
      <c r="BJ305" s="17" t="s">
        <v>83</v>
      </c>
      <c r="BK305" s="186">
        <f>ROUND(I305*H305,2)</f>
        <v>0</v>
      </c>
      <c r="BL305" s="17" t="s">
        <v>157</v>
      </c>
      <c r="BM305" s="185" t="s">
        <v>509</v>
      </c>
    </row>
    <row r="306" spans="1:51" s="13" customFormat="1" ht="12">
      <c r="A306" s="13"/>
      <c r="B306" s="187"/>
      <c r="C306" s="13"/>
      <c r="D306" s="188" t="s">
        <v>159</v>
      </c>
      <c r="E306" s="189" t="s">
        <v>1</v>
      </c>
      <c r="F306" s="190" t="s">
        <v>510</v>
      </c>
      <c r="G306" s="13"/>
      <c r="H306" s="191">
        <v>3.072</v>
      </c>
      <c r="I306" s="192"/>
      <c r="J306" s="13"/>
      <c r="K306" s="13"/>
      <c r="L306" s="187"/>
      <c r="M306" s="193"/>
      <c r="N306" s="194"/>
      <c r="O306" s="194"/>
      <c r="P306" s="194"/>
      <c r="Q306" s="194"/>
      <c r="R306" s="194"/>
      <c r="S306" s="194"/>
      <c r="T306" s="19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89" t="s">
        <v>159</v>
      </c>
      <c r="AU306" s="189" t="s">
        <v>85</v>
      </c>
      <c r="AV306" s="13" t="s">
        <v>85</v>
      </c>
      <c r="AW306" s="13" t="s">
        <v>34</v>
      </c>
      <c r="AX306" s="13" t="s">
        <v>83</v>
      </c>
      <c r="AY306" s="189" t="s">
        <v>150</v>
      </c>
    </row>
    <row r="307" spans="1:65" s="2" customFormat="1" ht="33" customHeight="1">
      <c r="A307" s="36"/>
      <c r="B307" s="173"/>
      <c r="C307" s="174" t="s">
        <v>511</v>
      </c>
      <c r="D307" s="174" t="s">
        <v>152</v>
      </c>
      <c r="E307" s="175" t="s">
        <v>512</v>
      </c>
      <c r="F307" s="176" t="s">
        <v>513</v>
      </c>
      <c r="G307" s="177" t="s">
        <v>205</v>
      </c>
      <c r="H307" s="178">
        <v>10.098</v>
      </c>
      <c r="I307" s="179"/>
      <c r="J307" s="180">
        <f>ROUND(I307*H307,2)</f>
        <v>0</v>
      </c>
      <c r="K307" s="176" t="s">
        <v>156</v>
      </c>
      <c r="L307" s="37"/>
      <c r="M307" s="181" t="s">
        <v>1</v>
      </c>
      <c r="N307" s="182" t="s">
        <v>42</v>
      </c>
      <c r="O307" s="75"/>
      <c r="P307" s="183">
        <f>O307*H307</f>
        <v>0</v>
      </c>
      <c r="Q307" s="183">
        <v>0</v>
      </c>
      <c r="R307" s="183">
        <f>Q307*H307</f>
        <v>0</v>
      </c>
      <c r="S307" s="183">
        <v>2.2</v>
      </c>
      <c r="T307" s="184">
        <f>S307*H307</f>
        <v>22.215600000000002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85" t="s">
        <v>157</v>
      </c>
      <c r="AT307" s="185" t="s">
        <v>152</v>
      </c>
      <c r="AU307" s="185" t="s">
        <v>85</v>
      </c>
      <c r="AY307" s="17" t="s">
        <v>150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7" t="s">
        <v>83</v>
      </c>
      <c r="BK307" s="186">
        <f>ROUND(I307*H307,2)</f>
        <v>0</v>
      </c>
      <c r="BL307" s="17" t="s">
        <v>157</v>
      </c>
      <c r="BM307" s="185" t="s">
        <v>514</v>
      </c>
    </row>
    <row r="308" spans="1:51" s="13" customFormat="1" ht="12">
      <c r="A308" s="13"/>
      <c r="B308" s="187"/>
      <c r="C308" s="13"/>
      <c r="D308" s="188" t="s">
        <v>159</v>
      </c>
      <c r="E308" s="189" t="s">
        <v>1</v>
      </c>
      <c r="F308" s="190" t="s">
        <v>515</v>
      </c>
      <c r="G308" s="13"/>
      <c r="H308" s="191">
        <v>10.098</v>
      </c>
      <c r="I308" s="192"/>
      <c r="J308" s="13"/>
      <c r="K308" s="13"/>
      <c r="L308" s="187"/>
      <c r="M308" s="193"/>
      <c r="N308" s="194"/>
      <c r="O308" s="194"/>
      <c r="P308" s="194"/>
      <c r="Q308" s="194"/>
      <c r="R308" s="194"/>
      <c r="S308" s="194"/>
      <c r="T308" s="19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89" t="s">
        <v>159</v>
      </c>
      <c r="AU308" s="189" t="s">
        <v>85</v>
      </c>
      <c r="AV308" s="13" t="s">
        <v>85</v>
      </c>
      <c r="AW308" s="13" t="s">
        <v>34</v>
      </c>
      <c r="AX308" s="13" t="s">
        <v>83</v>
      </c>
      <c r="AY308" s="189" t="s">
        <v>150</v>
      </c>
    </row>
    <row r="309" spans="1:65" s="2" customFormat="1" ht="24.15" customHeight="1">
      <c r="A309" s="36"/>
      <c r="B309" s="173"/>
      <c r="C309" s="174" t="s">
        <v>516</v>
      </c>
      <c r="D309" s="174" t="s">
        <v>152</v>
      </c>
      <c r="E309" s="175" t="s">
        <v>517</v>
      </c>
      <c r="F309" s="176" t="s">
        <v>518</v>
      </c>
      <c r="G309" s="177" t="s">
        <v>155</v>
      </c>
      <c r="H309" s="178">
        <v>69.5</v>
      </c>
      <c r="I309" s="179"/>
      <c r="J309" s="180">
        <f>ROUND(I309*H309,2)</f>
        <v>0</v>
      </c>
      <c r="K309" s="176" t="s">
        <v>156</v>
      </c>
      <c r="L309" s="37"/>
      <c r="M309" s="181" t="s">
        <v>1</v>
      </c>
      <c r="N309" s="182" t="s">
        <v>42</v>
      </c>
      <c r="O309" s="75"/>
      <c r="P309" s="183">
        <f>O309*H309</f>
        <v>0</v>
      </c>
      <c r="Q309" s="183">
        <v>0</v>
      </c>
      <c r="R309" s="183">
        <f>Q309*H309</f>
        <v>0</v>
      </c>
      <c r="S309" s="183">
        <v>0.035</v>
      </c>
      <c r="T309" s="184">
        <f>S309*H309</f>
        <v>2.4325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85" t="s">
        <v>157</v>
      </c>
      <c r="AT309" s="185" t="s">
        <v>152</v>
      </c>
      <c r="AU309" s="185" t="s">
        <v>85</v>
      </c>
      <c r="AY309" s="17" t="s">
        <v>150</v>
      </c>
      <c r="BE309" s="186">
        <f>IF(N309="základní",J309,0)</f>
        <v>0</v>
      </c>
      <c r="BF309" s="186">
        <f>IF(N309="snížená",J309,0)</f>
        <v>0</v>
      </c>
      <c r="BG309" s="186">
        <f>IF(N309="zákl. přenesená",J309,0)</f>
        <v>0</v>
      </c>
      <c r="BH309" s="186">
        <f>IF(N309="sníž. přenesená",J309,0)</f>
        <v>0</v>
      </c>
      <c r="BI309" s="186">
        <f>IF(N309="nulová",J309,0)</f>
        <v>0</v>
      </c>
      <c r="BJ309" s="17" t="s">
        <v>83</v>
      </c>
      <c r="BK309" s="186">
        <f>ROUND(I309*H309,2)</f>
        <v>0</v>
      </c>
      <c r="BL309" s="17" t="s">
        <v>157</v>
      </c>
      <c r="BM309" s="185" t="s">
        <v>519</v>
      </c>
    </row>
    <row r="310" spans="1:51" s="13" customFormat="1" ht="12">
      <c r="A310" s="13"/>
      <c r="B310" s="187"/>
      <c r="C310" s="13"/>
      <c r="D310" s="188" t="s">
        <v>159</v>
      </c>
      <c r="E310" s="189" t="s">
        <v>1</v>
      </c>
      <c r="F310" s="190" t="s">
        <v>520</v>
      </c>
      <c r="G310" s="13"/>
      <c r="H310" s="191">
        <v>69.5</v>
      </c>
      <c r="I310" s="192"/>
      <c r="J310" s="13"/>
      <c r="K310" s="13"/>
      <c r="L310" s="187"/>
      <c r="M310" s="193"/>
      <c r="N310" s="194"/>
      <c r="O310" s="194"/>
      <c r="P310" s="194"/>
      <c r="Q310" s="194"/>
      <c r="R310" s="194"/>
      <c r="S310" s="194"/>
      <c r="T310" s="19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89" t="s">
        <v>159</v>
      </c>
      <c r="AU310" s="189" t="s">
        <v>85</v>
      </c>
      <c r="AV310" s="13" t="s">
        <v>85</v>
      </c>
      <c r="AW310" s="13" t="s">
        <v>34</v>
      </c>
      <c r="AX310" s="13" t="s">
        <v>83</v>
      </c>
      <c r="AY310" s="189" t="s">
        <v>150</v>
      </c>
    </row>
    <row r="311" spans="1:65" s="2" customFormat="1" ht="24.15" customHeight="1">
      <c r="A311" s="36"/>
      <c r="B311" s="173"/>
      <c r="C311" s="174" t="s">
        <v>521</v>
      </c>
      <c r="D311" s="174" t="s">
        <v>152</v>
      </c>
      <c r="E311" s="175" t="s">
        <v>522</v>
      </c>
      <c r="F311" s="176" t="s">
        <v>523</v>
      </c>
      <c r="G311" s="177" t="s">
        <v>205</v>
      </c>
      <c r="H311" s="178">
        <v>5.049</v>
      </c>
      <c r="I311" s="179"/>
      <c r="J311" s="180">
        <f>ROUND(I311*H311,2)</f>
        <v>0</v>
      </c>
      <c r="K311" s="176" t="s">
        <v>156</v>
      </c>
      <c r="L311" s="37"/>
      <c r="M311" s="181" t="s">
        <v>1</v>
      </c>
      <c r="N311" s="182" t="s">
        <v>42</v>
      </c>
      <c r="O311" s="75"/>
      <c r="P311" s="183">
        <f>O311*H311</f>
        <v>0</v>
      </c>
      <c r="Q311" s="183">
        <v>0</v>
      </c>
      <c r="R311" s="183">
        <f>Q311*H311</f>
        <v>0</v>
      </c>
      <c r="S311" s="183">
        <v>1.4</v>
      </c>
      <c r="T311" s="184">
        <f>S311*H311</f>
        <v>7.0686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85" t="s">
        <v>157</v>
      </c>
      <c r="AT311" s="185" t="s">
        <v>152</v>
      </c>
      <c r="AU311" s="185" t="s">
        <v>85</v>
      </c>
      <c r="AY311" s="17" t="s">
        <v>150</v>
      </c>
      <c r="BE311" s="186">
        <f>IF(N311="základní",J311,0)</f>
        <v>0</v>
      </c>
      <c r="BF311" s="186">
        <f>IF(N311="snížená",J311,0)</f>
        <v>0</v>
      </c>
      <c r="BG311" s="186">
        <f>IF(N311="zákl. přenesená",J311,0)</f>
        <v>0</v>
      </c>
      <c r="BH311" s="186">
        <f>IF(N311="sníž. přenesená",J311,0)</f>
        <v>0</v>
      </c>
      <c r="BI311" s="186">
        <f>IF(N311="nulová",J311,0)</f>
        <v>0</v>
      </c>
      <c r="BJ311" s="17" t="s">
        <v>83</v>
      </c>
      <c r="BK311" s="186">
        <f>ROUND(I311*H311,2)</f>
        <v>0</v>
      </c>
      <c r="BL311" s="17" t="s">
        <v>157</v>
      </c>
      <c r="BM311" s="185" t="s">
        <v>524</v>
      </c>
    </row>
    <row r="312" spans="1:51" s="13" customFormat="1" ht="12">
      <c r="A312" s="13"/>
      <c r="B312" s="187"/>
      <c r="C312" s="13"/>
      <c r="D312" s="188" t="s">
        <v>159</v>
      </c>
      <c r="E312" s="189" t="s">
        <v>1</v>
      </c>
      <c r="F312" s="190" t="s">
        <v>525</v>
      </c>
      <c r="G312" s="13"/>
      <c r="H312" s="191">
        <v>5.049</v>
      </c>
      <c r="I312" s="192"/>
      <c r="J312" s="13"/>
      <c r="K312" s="13"/>
      <c r="L312" s="187"/>
      <c r="M312" s="193"/>
      <c r="N312" s="194"/>
      <c r="O312" s="194"/>
      <c r="P312" s="194"/>
      <c r="Q312" s="194"/>
      <c r="R312" s="194"/>
      <c r="S312" s="194"/>
      <c r="T312" s="19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89" t="s">
        <v>159</v>
      </c>
      <c r="AU312" s="189" t="s">
        <v>85</v>
      </c>
      <c r="AV312" s="13" t="s">
        <v>85</v>
      </c>
      <c r="AW312" s="13" t="s">
        <v>34</v>
      </c>
      <c r="AX312" s="13" t="s">
        <v>83</v>
      </c>
      <c r="AY312" s="189" t="s">
        <v>150</v>
      </c>
    </row>
    <row r="313" spans="1:65" s="2" customFormat="1" ht="24.15" customHeight="1">
      <c r="A313" s="36"/>
      <c r="B313" s="173"/>
      <c r="C313" s="174" t="s">
        <v>526</v>
      </c>
      <c r="D313" s="174" t="s">
        <v>152</v>
      </c>
      <c r="E313" s="175" t="s">
        <v>527</v>
      </c>
      <c r="F313" s="176" t="s">
        <v>528</v>
      </c>
      <c r="G313" s="177" t="s">
        <v>155</v>
      </c>
      <c r="H313" s="178">
        <v>0.12</v>
      </c>
      <c r="I313" s="179"/>
      <c r="J313" s="180">
        <f>ROUND(I313*H313,2)</f>
        <v>0</v>
      </c>
      <c r="K313" s="176" t="s">
        <v>156</v>
      </c>
      <c r="L313" s="37"/>
      <c r="M313" s="181" t="s">
        <v>1</v>
      </c>
      <c r="N313" s="182" t="s">
        <v>42</v>
      </c>
      <c r="O313" s="75"/>
      <c r="P313" s="183">
        <f>O313*H313</f>
        <v>0</v>
      </c>
      <c r="Q313" s="183">
        <v>0</v>
      </c>
      <c r="R313" s="183">
        <f>Q313*H313</f>
        <v>0</v>
      </c>
      <c r="S313" s="183">
        <v>0.048</v>
      </c>
      <c r="T313" s="184">
        <f>S313*H313</f>
        <v>0.0057599999999999995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5" t="s">
        <v>157</v>
      </c>
      <c r="AT313" s="185" t="s">
        <v>152</v>
      </c>
      <c r="AU313" s="185" t="s">
        <v>85</v>
      </c>
      <c r="AY313" s="17" t="s">
        <v>150</v>
      </c>
      <c r="BE313" s="186">
        <f>IF(N313="základní",J313,0)</f>
        <v>0</v>
      </c>
      <c r="BF313" s="186">
        <f>IF(N313="snížená",J313,0)</f>
        <v>0</v>
      </c>
      <c r="BG313" s="186">
        <f>IF(N313="zákl. přenesená",J313,0)</f>
        <v>0</v>
      </c>
      <c r="BH313" s="186">
        <f>IF(N313="sníž. přenesená",J313,0)</f>
        <v>0</v>
      </c>
      <c r="BI313" s="186">
        <f>IF(N313="nulová",J313,0)</f>
        <v>0</v>
      </c>
      <c r="BJ313" s="17" t="s">
        <v>83</v>
      </c>
      <c r="BK313" s="186">
        <f>ROUND(I313*H313,2)</f>
        <v>0</v>
      </c>
      <c r="BL313" s="17" t="s">
        <v>157</v>
      </c>
      <c r="BM313" s="185" t="s">
        <v>529</v>
      </c>
    </row>
    <row r="314" spans="1:51" s="13" customFormat="1" ht="12">
      <c r="A314" s="13"/>
      <c r="B314" s="187"/>
      <c r="C314" s="13"/>
      <c r="D314" s="188" t="s">
        <v>159</v>
      </c>
      <c r="E314" s="189" t="s">
        <v>1</v>
      </c>
      <c r="F314" s="190" t="s">
        <v>530</v>
      </c>
      <c r="G314" s="13"/>
      <c r="H314" s="191">
        <v>0.12</v>
      </c>
      <c r="I314" s="192"/>
      <c r="J314" s="13"/>
      <c r="K314" s="13"/>
      <c r="L314" s="187"/>
      <c r="M314" s="193"/>
      <c r="N314" s="194"/>
      <c r="O314" s="194"/>
      <c r="P314" s="194"/>
      <c r="Q314" s="194"/>
      <c r="R314" s="194"/>
      <c r="S314" s="194"/>
      <c r="T314" s="19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89" t="s">
        <v>159</v>
      </c>
      <c r="AU314" s="189" t="s">
        <v>85</v>
      </c>
      <c r="AV314" s="13" t="s">
        <v>85</v>
      </c>
      <c r="AW314" s="13" t="s">
        <v>34</v>
      </c>
      <c r="AX314" s="13" t="s">
        <v>83</v>
      </c>
      <c r="AY314" s="189" t="s">
        <v>150</v>
      </c>
    </row>
    <row r="315" spans="1:65" s="2" customFormat="1" ht="24.15" customHeight="1">
      <c r="A315" s="36"/>
      <c r="B315" s="173"/>
      <c r="C315" s="174" t="s">
        <v>531</v>
      </c>
      <c r="D315" s="174" t="s">
        <v>152</v>
      </c>
      <c r="E315" s="175" t="s">
        <v>532</v>
      </c>
      <c r="F315" s="176" t="s">
        <v>533</v>
      </c>
      <c r="G315" s="177" t="s">
        <v>205</v>
      </c>
      <c r="H315" s="178">
        <v>0.127</v>
      </c>
      <c r="I315" s="179"/>
      <c r="J315" s="180">
        <f>ROUND(I315*H315,2)</f>
        <v>0</v>
      </c>
      <c r="K315" s="176" t="s">
        <v>156</v>
      </c>
      <c r="L315" s="37"/>
      <c r="M315" s="181" t="s">
        <v>1</v>
      </c>
      <c r="N315" s="182" t="s">
        <v>42</v>
      </c>
      <c r="O315" s="75"/>
      <c r="P315" s="183">
        <f>O315*H315</f>
        <v>0</v>
      </c>
      <c r="Q315" s="183">
        <v>0</v>
      </c>
      <c r="R315" s="183">
        <f>Q315*H315</f>
        <v>0</v>
      </c>
      <c r="S315" s="183">
        <v>1.8</v>
      </c>
      <c r="T315" s="184">
        <f>S315*H315</f>
        <v>0.2286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5" t="s">
        <v>157</v>
      </c>
      <c r="AT315" s="185" t="s">
        <v>152</v>
      </c>
      <c r="AU315" s="185" t="s">
        <v>85</v>
      </c>
      <c r="AY315" s="17" t="s">
        <v>150</v>
      </c>
      <c r="BE315" s="186">
        <f>IF(N315="základní",J315,0)</f>
        <v>0</v>
      </c>
      <c r="BF315" s="186">
        <f>IF(N315="snížená",J315,0)</f>
        <v>0</v>
      </c>
      <c r="BG315" s="186">
        <f>IF(N315="zákl. přenesená",J315,0)</f>
        <v>0</v>
      </c>
      <c r="BH315" s="186">
        <f>IF(N315="sníž. přenesená",J315,0)</f>
        <v>0</v>
      </c>
      <c r="BI315" s="186">
        <f>IF(N315="nulová",J315,0)</f>
        <v>0</v>
      </c>
      <c r="BJ315" s="17" t="s">
        <v>83</v>
      </c>
      <c r="BK315" s="186">
        <f>ROUND(I315*H315,2)</f>
        <v>0</v>
      </c>
      <c r="BL315" s="17" t="s">
        <v>157</v>
      </c>
      <c r="BM315" s="185" t="s">
        <v>534</v>
      </c>
    </row>
    <row r="316" spans="1:51" s="13" customFormat="1" ht="12">
      <c r="A316" s="13"/>
      <c r="B316" s="187"/>
      <c r="C316" s="13"/>
      <c r="D316" s="188" t="s">
        <v>159</v>
      </c>
      <c r="E316" s="189" t="s">
        <v>1</v>
      </c>
      <c r="F316" s="190" t="s">
        <v>535</v>
      </c>
      <c r="G316" s="13"/>
      <c r="H316" s="191">
        <v>0.127</v>
      </c>
      <c r="I316" s="192"/>
      <c r="J316" s="13"/>
      <c r="K316" s="13"/>
      <c r="L316" s="187"/>
      <c r="M316" s="193"/>
      <c r="N316" s="194"/>
      <c r="O316" s="194"/>
      <c r="P316" s="194"/>
      <c r="Q316" s="194"/>
      <c r="R316" s="194"/>
      <c r="S316" s="194"/>
      <c r="T316" s="19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189" t="s">
        <v>159</v>
      </c>
      <c r="AU316" s="189" t="s">
        <v>85</v>
      </c>
      <c r="AV316" s="13" t="s">
        <v>85</v>
      </c>
      <c r="AW316" s="13" t="s">
        <v>34</v>
      </c>
      <c r="AX316" s="13" t="s">
        <v>83</v>
      </c>
      <c r="AY316" s="189" t="s">
        <v>150</v>
      </c>
    </row>
    <row r="317" spans="1:65" s="2" customFormat="1" ht="24.15" customHeight="1">
      <c r="A317" s="36"/>
      <c r="B317" s="173"/>
      <c r="C317" s="174" t="s">
        <v>536</v>
      </c>
      <c r="D317" s="174" t="s">
        <v>152</v>
      </c>
      <c r="E317" s="175" t="s">
        <v>537</v>
      </c>
      <c r="F317" s="176" t="s">
        <v>538</v>
      </c>
      <c r="G317" s="177" t="s">
        <v>182</v>
      </c>
      <c r="H317" s="178">
        <v>2</v>
      </c>
      <c r="I317" s="179"/>
      <c r="J317" s="180">
        <f>ROUND(I317*H317,2)</f>
        <v>0</v>
      </c>
      <c r="K317" s="176" t="s">
        <v>156</v>
      </c>
      <c r="L317" s="37"/>
      <c r="M317" s="181" t="s">
        <v>1</v>
      </c>
      <c r="N317" s="182" t="s">
        <v>42</v>
      </c>
      <c r="O317" s="75"/>
      <c r="P317" s="183">
        <f>O317*H317</f>
        <v>0</v>
      </c>
      <c r="Q317" s="183">
        <v>0</v>
      </c>
      <c r="R317" s="183">
        <f>Q317*H317</f>
        <v>0</v>
      </c>
      <c r="S317" s="183">
        <v>0.042</v>
      </c>
      <c r="T317" s="184">
        <f>S317*H317</f>
        <v>0.084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85" t="s">
        <v>157</v>
      </c>
      <c r="AT317" s="185" t="s">
        <v>152</v>
      </c>
      <c r="AU317" s="185" t="s">
        <v>85</v>
      </c>
      <c r="AY317" s="17" t="s">
        <v>150</v>
      </c>
      <c r="BE317" s="186">
        <f>IF(N317="základní",J317,0)</f>
        <v>0</v>
      </c>
      <c r="BF317" s="186">
        <f>IF(N317="snížená",J317,0)</f>
        <v>0</v>
      </c>
      <c r="BG317" s="186">
        <f>IF(N317="zákl. přenesená",J317,0)</f>
        <v>0</v>
      </c>
      <c r="BH317" s="186">
        <f>IF(N317="sníž. přenesená",J317,0)</f>
        <v>0</v>
      </c>
      <c r="BI317" s="186">
        <f>IF(N317="nulová",J317,0)</f>
        <v>0</v>
      </c>
      <c r="BJ317" s="17" t="s">
        <v>83</v>
      </c>
      <c r="BK317" s="186">
        <f>ROUND(I317*H317,2)</f>
        <v>0</v>
      </c>
      <c r="BL317" s="17" t="s">
        <v>157</v>
      </c>
      <c r="BM317" s="185" t="s">
        <v>539</v>
      </c>
    </row>
    <row r="318" spans="1:51" s="13" customFormat="1" ht="12">
      <c r="A318" s="13"/>
      <c r="B318" s="187"/>
      <c r="C318" s="13"/>
      <c r="D318" s="188" t="s">
        <v>159</v>
      </c>
      <c r="E318" s="189" t="s">
        <v>1</v>
      </c>
      <c r="F318" s="190" t="s">
        <v>540</v>
      </c>
      <c r="G318" s="13"/>
      <c r="H318" s="191">
        <v>2</v>
      </c>
      <c r="I318" s="192"/>
      <c r="J318" s="13"/>
      <c r="K318" s="13"/>
      <c r="L318" s="187"/>
      <c r="M318" s="193"/>
      <c r="N318" s="194"/>
      <c r="O318" s="194"/>
      <c r="P318" s="194"/>
      <c r="Q318" s="194"/>
      <c r="R318" s="194"/>
      <c r="S318" s="194"/>
      <c r="T318" s="19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89" t="s">
        <v>159</v>
      </c>
      <c r="AU318" s="189" t="s">
        <v>85</v>
      </c>
      <c r="AV318" s="13" t="s">
        <v>85</v>
      </c>
      <c r="AW318" s="13" t="s">
        <v>34</v>
      </c>
      <c r="AX318" s="13" t="s">
        <v>83</v>
      </c>
      <c r="AY318" s="189" t="s">
        <v>150</v>
      </c>
    </row>
    <row r="319" spans="1:65" s="2" customFormat="1" ht="24.15" customHeight="1">
      <c r="A319" s="36"/>
      <c r="B319" s="173"/>
      <c r="C319" s="174" t="s">
        <v>541</v>
      </c>
      <c r="D319" s="174" t="s">
        <v>152</v>
      </c>
      <c r="E319" s="175" t="s">
        <v>542</v>
      </c>
      <c r="F319" s="176" t="s">
        <v>543</v>
      </c>
      <c r="G319" s="177" t="s">
        <v>182</v>
      </c>
      <c r="H319" s="178">
        <v>2.6</v>
      </c>
      <c r="I319" s="179"/>
      <c r="J319" s="180">
        <f>ROUND(I319*H319,2)</f>
        <v>0</v>
      </c>
      <c r="K319" s="176" t="s">
        <v>156</v>
      </c>
      <c r="L319" s="37"/>
      <c r="M319" s="181" t="s">
        <v>1</v>
      </c>
      <c r="N319" s="182" t="s">
        <v>42</v>
      </c>
      <c r="O319" s="75"/>
      <c r="P319" s="183">
        <f>O319*H319</f>
        <v>0</v>
      </c>
      <c r="Q319" s="183">
        <v>0.00132</v>
      </c>
      <c r="R319" s="183">
        <f>Q319*H319</f>
        <v>0.003432</v>
      </c>
      <c r="S319" s="183">
        <v>0.025</v>
      </c>
      <c r="T319" s="184">
        <f>S319*H319</f>
        <v>0.065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5" t="s">
        <v>157</v>
      </c>
      <c r="AT319" s="185" t="s">
        <v>152</v>
      </c>
      <c r="AU319" s="185" t="s">
        <v>85</v>
      </c>
      <c r="AY319" s="17" t="s">
        <v>150</v>
      </c>
      <c r="BE319" s="186">
        <f>IF(N319="základní",J319,0)</f>
        <v>0</v>
      </c>
      <c r="BF319" s="186">
        <f>IF(N319="snížená",J319,0)</f>
        <v>0</v>
      </c>
      <c r="BG319" s="186">
        <f>IF(N319="zákl. přenesená",J319,0)</f>
        <v>0</v>
      </c>
      <c r="BH319" s="186">
        <f>IF(N319="sníž. přenesená",J319,0)</f>
        <v>0</v>
      </c>
      <c r="BI319" s="186">
        <f>IF(N319="nulová",J319,0)</f>
        <v>0</v>
      </c>
      <c r="BJ319" s="17" t="s">
        <v>83</v>
      </c>
      <c r="BK319" s="186">
        <f>ROUND(I319*H319,2)</f>
        <v>0</v>
      </c>
      <c r="BL319" s="17" t="s">
        <v>157</v>
      </c>
      <c r="BM319" s="185" t="s">
        <v>544</v>
      </c>
    </row>
    <row r="320" spans="1:51" s="13" customFormat="1" ht="12">
      <c r="A320" s="13"/>
      <c r="B320" s="187"/>
      <c r="C320" s="13"/>
      <c r="D320" s="188" t="s">
        <v>159</v>
      </c>
      <c r="E320" s="189" t="s">
        <v>1</v>
      </c>
      <c r="F320" s="190" t="s">
        <v>545</v>
      </c>
      <c r="G320" s="13"/>
      <c r="H320" s="191">
        <v>2.6</v>
      </c>
      <c r="I320" s="192"/>
      <c r="J320" s="13"/>
      <c r="K320" s="13"/>
      <c r="L320" s="187"/>
      <c r="M320" s="193"/>
      <c r="N320" s="194"/>
      <c r="O320" s="194"/>
      <c r="P320" s="194"/>
      <c r="Q320" s="194"/>
      <c r="R320" s="194"/>
      <c r="S320" s="194"/>
      <c r="T320" s="19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89" t="s">
        <v>159</v>
      </c>
      <c r="AU320" s="189" t="s">
        <v>85</v>
      </c>
      <c r="AV320" s="13" t="s">
        <v>85</v>
      </c>
      <c r="AW320" s="13" t="s">
        <v>34</v>
      </c>
      <c r="AX320" s="13" t="s">
        <v>83</v>
      </c>
      <c r="AY320" s="189" t="s">
        <v>150</v>
      </c>
    </row>
    <row r="321" spans="1:65" s="2" customFormat="1" ht="24.15" customHeight="1">
      <c r="A321" s="36"/>
      <c r="B321" s="173"/>
      <c r="C321" s="174" t="s">
        <v>546</v>
      </c>
      <c r="D321" s="174" t="s">
        <v>152</v>
      </c>
      <c r="E321" s="175" t="s">
        <v>547</v>
      </c>
      <c r="F321" s="176" t="s">
        <v>548</v>
      </c>
      <c r="G321" s="177" t="s">
        <v>182</v>
      </c>
      <c r="H321" s="178">
        <v>1.7</v>
      </c>
      <c r="I321" s="179"/>
      <c r="J321" s="180">
        <f>ROUND(I321*H321,2)</f>
        <v>0</v>
      </c>
      <c r="K321" s="176" t="s">
        <v>156</v>
      </c>
      <c r="L321" s="37"/>
      <c r="M321" s="181" t="s">
        <v>1</v>
      </c>
      <c r="N321" s="182" t="s">
        <v>42</v>
      </c>
      <c r="O321" s="75"/>
      <c r="P321" s="183">
        <f>O321*H321</f>
        <v>0</v>
      </c>
      <c r="Q321" s="183">
        <v>0.00147</v>
      </c>
      <c r="R321" s="183">
        <f>Q321*H321</f>
        <v>0.002499</v>
      </c>
      <c r="S321" s="183">
        <v>0.039</v>
      </c>
      <c r="T321" s="184">
        <f>S321*H321</f>
        <v>0.0663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5" t="s">
        <v>157</v>
      </c>
      <c r="AT321" s="185" t="s">
        <v>152</v>
      </c>
      <c r="AU321" s="185" t="s">
        <v>85</v>
      </c>
      <c r="AY321" s="17" t="s">
        <v>150</v>
      </c>
      <c r="BE321" s="186">
        <f>IF(N321="základní",J321,0)</f>
        <v>0</v>
      </c>
      <c r="BF321" s="186">
        <f>IF(N321="snížená",J321,0)</f>
        <v>0</v>
      </c>
      <c r="BG321" s="186">
        <f>IF(N321="zákl. přenesená",J321,0)</f>
        <v>0</v>
      </c>
      <c r="BH321" s="186">
        <f>IF(N321="sníž. přenesená",J321,0)</f>
        <v>0</v>
      </c>
      <c r="BI321" s="186">
        <f>IF(N321="nulová",J321,0)</f>
        <v>0</v>
      </c>
      <c r="BJ321" s="17" t="s">
        <v>83</v>
      </c>
      <c r="BK321" s="186">
        <f>ROUND(I321*H321,2)</f>
        <v>0</v>
      </c>
      <c r="BL321" s="17" t="s">
        <v>157</v>
      </c>
      <c r="BM321" s="185" t="s">
        <v>549</v>
      </c>
    </row>
    <row r="322" spans="1:51" s="13" customFormat="1" ht="12">
      <c r="A322" s="13"/>
      <c r="B322" s="187"/>
      <c r="C322" s="13"/>
      <c r="D322" s="188" t="s">
        <v>159</v>
      </c>
      <c r="E322" s="189" t="s">
        <v>1</v>
      </c>
      <c r="F322" s="190" t="s">
        <v>550</v>
      </c>
      <c r="G322" s="13"/>
      <c r="H322" s="191">
        <v>1.7</v>
      </c>
      <c r="I322" s="192"/>
      <c r="J322" s="13"/>
      <c r="K322" s="13"/>
      <c r="L322" s="187"/>
      <c r="M322" s="193"/>
      <c r="N322" s="194"/>
      <c r="O322" s="194"/>
      <c r="P322" s="194"/>
      <c r="Q322" s="194"/>
      <c r="R322" s="194"/>
      <c r="S322" s="194"/>
      <c r="T322" s="19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89" t="s">
        <v>159</v>
      </c>
      <c r="AU322" s="189" t="s">
        <v>85</v>
      </c>
      <c r="AV322" s="13" t="s">
        <v>85</v>
      </c>
      <c r="AW322" s="13" t="s">
        <v>34</v>
      </c>
      <c r="AX322" s="13" t="s">
        <v>83</v>
      </c>
      <c r="AY322" s="189" t="s">
        <v>150</v>
      </c>
    </row>
    <row r="323" spans="1:65" s="2" customFormat="1" ht="24.15" customHeight="1">
      <c r="A323" s="36"/>
      <c r="B323" s="173"/>
      <c r="C323" s="174" t="s">
        <v>551</v>
      </c>
      <c r="D323" s="174" t="s">
        <v>152</v>
      </c>
      <c r="E323" s="175" t="s">
        <v>552</v>
      </c>
      <c r="F323" s="176" t="s">
        <v>553</v>
      </c>
      <c r="G323" s="177" t="s">
        <v>182</v>
      </c>
      <c r="H323" s="178">
        <v>1.05</v>
      </c>
      <c r="I323" s="179"/>
      <c r="J323" s="180">
        <f>ROUND(I323*H323,2)</f>
        <v>0</v>
      </c>
      <c r="K323" s="176" t="s">
        <v>156</v>
      </c>
      <c r="L323" s="37"/>
      <c r="M323" s="181" t="s">
        <v>1</v>
      </c>
      <c r="N323" s="182" t="s">
        <v>42</v>
      </c>
      <c r="O323" s="75"/>
      <c r="P323" s="183">
        <f>O323*H323</f>
        <v>0</v>
      </c>
      <c r="Q323" s="183">
        <v>0.00279</v>
      </c>
      <c r="R323" s="183">
        <f>Q323*H323</f>
        <v>0.0029295000000000002</v>
      </c>
      <c r="S323" s="183">
        <v>0.056</v>
      </c>
      <c r="T323" s="184">
        <f>S323*H323</f>
        <v>0.058800000000000005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5" t="s">
        <v>157</v>
      </c>
      <c r="AT323" s="185" t="s">
        <v>152</v>
      </c>
      <c r="AU323" s="185" t="s">
        <v>85</v>
      </c>
      <c r="AY323" s="17" t="s">
        <v>150</v>
      </c>
      <c r="BE323" s="186">
        <f>IF(N323="základní",J323,0)</f>
        <v>0</v>
      </c>
      <c r="BF323" s="186">
        <f>IF(N323="snížená",J323,0)</f>
        <v>0</v>
      </c>
      <c r="BG323" s="186">
        <f>IF(N323="zákl. přenesená",J323,0)</f>
        <v>0</v>
      </c>
      <c r="BH323" s="186">
        <f>IF(N323="sníž. přenesená",J323,0)</f>
        <v>0</v>
      </c>
      <c r="BI323" s="186">
        <f>IF(N323="nulová",J323,0)</f>
        <v>0</v>
      </c>
      <c r="BJ323" s="17" t="s">
        <v>83</v>
      </c>
      <c r="BK323" s="186">
        <f>ROUND(I323*H323,2)</f>
        <v>0</v>
      </c>
      <c r="BL323" s="17" t="s">
        <v>157</v>
      </c>
      <c r="BM323" s="185" t="s">
        <v>554</v>
      </c>
    </row>
    <row r="324" spans="1:51" s="13" customFormat="1" ht="12">
      <c r="A324" s="13"/>
      <c r="B324" s="187"/>
      <c r="C324" s="13"/>
      <c r="D324" s="188" t="s">
        <v>159</v>
      </c>
      <c r="E324" s="189" t="s">
        <v>1</v>
      </c>
      <c r="F324" s="190" t="s">
        <v>555</v>
      </c>
      <c r="G324" s="13"/>
      <c r="H324" s="191">
        <v>1.05</v>
      </c>
      <c r="I324" s="192"/>
      <c r="J324" s="13"/>
      <c r="K324" s="13"/>
      <c r="L324" s="187"/>
      <c r="M324" s="193"/>
      <c r="N324" s="194"/>
      <c r="O324" s="194"/>
      <c r="P324" s="194"/>
      <c r="Q324" s="194"/>
      <c r="R324" s="194"/>
      <c r="S324" s="194"/>
      <c r="T324" s="19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89" t="s">
        <v>159</v>
      </c>
      <c r="AU324" s="189" t="s">
        <v>85</v>
      </c>
      <c r="AV324" s="13" t="s">
        <v>85</v>
      </c>
      <c r="AW324" s="13" t="s">
        <v>34</v>
      </c>
      <c r="AX324" s="13" t="s">
        <v>83</v>
      </c>
      <c r="AY324" s="189" t="s">
        <v>150</v>
      </c>
    </row>
    <row r="325" spans="1:65" s="2" customFormat="1" ht="37.8" customHeight="1">
      <c r="A325" s="36"/>
      <c r="B325" s="173"/>
      <c r="C325" s="174" t="s">
        <v>556</v>
      </c>
      <c r="D325" s="174" t="s">
        <v>152</v>
      </c>
      <c r="E325" s="175" t="s">
        <v>557</v>
      </c>
      <c r="F325" s="176" t="s">
        <v>558</v>
      </c>
      <c r="G325" s="177" t="s">
        <v>155</v>
      </c>
      <c r="H325" s="178">
        <v>97.2</v>
      </c>
      <c r="I325" s="179"/>
      <c r="J325" s="180">
        <f>ROUND(I325*H325,2)</f>
        <v>0</v>
      </c>
      <c r="K325" s="176" t="s">
        <v>156</v>
      </c>
      <c r="L325" s="37"/>
      <c r="M325" s="181" t="s">
        <v>1</v>
      </c>
      <c r="N325" s="182" t="s">
        <v>42</v>
      </c>
      <c r="O325" s="75"/>
      <c r="P325" s="183">
        <f>O325*H325</f>
        <v>0</v>
      </c>
      <c r="Q325" s="183">
        <v>0</v>
      </c>
      <c r="R325" s="183">
        <f>Q325*H325</f>
        <v>0</v>
      </c>
      <c r="S325" s="183">
        <v>0.05</v>
      </c>
      <c r="T325" s="184">
        <f>S325*H325</f>
        <v>4.86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85" t="s">
        <v>157</v>
      </c>
      <c r="AT325" s="185" t="s">
        <v>152</v>
      </c>
      <c r="AU325" s="185" t="s">
        <v>85</v>
      </c>
      <c r="AY325" s="17" t="s">
        <v>150</v>
      </c>
      <c r="BE325" s="186">
        <f>IF(N325="základní",J325,0)</f>
        <v>0</v>
      </c>
      <c r="BF325" s="186">
        <f>IF(N325="snížená",J325,0)</f>
        <v>0</v>
      </c>
      <c r="BG325" s="186">
        <f>IF(N325="zákl. přenesená",J325,0)</f>
        <v>0</v>
      </c>
      <c r="BH325" s="186">
        <f>IF(N325="sníž. přenesená",J325,0)</f>
        <v>0</v>
      </c>
      <c r="BI325" s="186">
        <f>IF(N325="nulová",J325,0)</f>
        <v>0</v>
      </c>
      <c r="BJ325" s="17" t="s">
        <v>83</v>
      </c>
      <c r="BK325" s="186">
        <f>ROUND(I325*H325,2)</f>
        <v>0</v>
      </c>
      <c r="BL325" s="17" t="s">
        <v>157</v>
      </c>
      <c r="BM325" s="185" t="s">
        <v>559</v>
      </c>
    </row>
    <row r="326" spans="1:51" s="13" customFormat="1" ht="12">
      <c r="A326" s="13"/>
      <c r="B326" s="187"/>
      <c r="C326" s="13"/>
      <c r="D326" s="188" t="s">
        <v>159</v>
      </c>
      <c r="E326" s="189" t="s">
        <v>1</v>
      </c>
      <c r="F326" s="190" t="s">
        <v>560</v>
      </c>
      <c r="G326" s="13"/>
      <c r="H326" s="191">
        <v>97.2</v>
      </c>
      <c r="I326" s="192"/>
      <c r="J326" s="13"/>
      <c r="K326" s="13"/>
      <c r="L326" s="187"/>
      <c r="M326" s="193"/>
      <c r="N326" s="194"/>
      <c r="O326" s="194"/>
      <c r="P326" s="194"/>
      <c r="Q326" s="194"/>
      <c r="R326" s="194"/>
      <c r="S326" s="194"/>
      <c r="T326" s="19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89" t="s">
        <v>159</v>
      </c>
      <c r="AU326" s="189" t="s">
        <v>85</v>
      </c>
      <c r="AV326" s="13" t="s">
        <v>85</v>
      </c>
      <c r="AW326" s="13" t="s">
        <v>34</v>
      </c>
      <c r="AX326" s="13" t="s">
        <v>83</v>
      </c>
      <c r="AY326" s="189" t="s">
        <v>150</v>
      </c>
    </row>
    <row r="327" spans="1:65" s="2" customFormat="1" ht="37.8" customHeight="1">
      <c r="A327" s="36"/>
      <c r="B327" s="173"/>
      <c r="C327" s="174" t="s">
        <v>561</v>
      </c>
      <c r="D327" s="174" t="s">
        <v>152</v>
      </c>
      <c r="E327" s="175" t="s">
        <v>562</v>
      </c>
      <c r="F327" s="176" t="s">
        <v>563</v>
      </c>
      <c r="G327" s="177" t="s">
        <v>155</v>
      </c>
      <c r="H327" s="178">
        <v>94.023</v>
      </c>
      <c r="I327" s="179"/>
      <c r="J327" s="180">
        <f>ROUND(I327*H327,2)</f>
        <v>0</v>
      </c>
      <c r="K327" s="176" t="s">
        <v>156</v>
      </c>
      <c r="L327" s="37"/>
      <c r="M327" s="181" t="s">
        <v>1</v>
      </c>
      <c r="N327" s="182" t="s">
        <v>42</v>
      </c>
      <c r="O327" s="75"/>
      <c r="P327" s="183">
        <f>O327*H327</f>
        <v>0</v>
      </c>
      <c r="Q327" s="183">
        <v>0</v>
      </c>
      <c r="R327" s="183">
        <f>Q327*H327</f>
        <v>0</v>
      </c>
      <c r="S327" s="183">
        <v>0.046</v>
      </c>
      <c r="T327" s="184">
        <f>S327*H327</f>
        <v>4.325057999999999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85" t="s">
        <v>157</v>
      </c>
      <c r="AT327" s="185" t="s">
        <v>152</v>
      </c>
      <c r="AU327" s="185" t="s">
        <v>85</v>
      </c>
      <c r="AY327" s="17" t="s">
        <v>150</v>
      </c>
      <c r="BE327" s="186">
        <f>IF(N327="základní",J327,0)</f>
        <v>0</v>
      </c>
      <c r="BF327" s="186">
        <f>IF(N327="snížená",J327,0)</f>
        <v>0</v>
      </c>
      <c r="BG327" s="186">
        <f>IF(N327="zákl. přenesená",J327,0)</f>
        <v>0</v>
      </c>
      <c r="BH327" s="186">
        <f>IF(N327="sníž. přenesená",J327,0)</f>
        <v>0</v>
      </c>
      <c r="BI327" s="186">
        <f>IF(N327="nulová",J327,0)</f>
        <v>0</v>
      </c>
      <c r="BJ327" s="17" t="s">
        <v>83</v>
      </c>
      <c r="BK327" s="186">
        <f>ROUND(I327*H327,2)</f>
        <v>0</v>
      </c>
      <c r="BL327" s="17" t="s">
        <v>157</v>
      </c>
      <c r="BM327" s="185" t="s">
        <v>564</v>
      </c>
    </row>
    <row r="328" spans="1:51" s="13" customFormat="1" ht="12">
      <c r="A328" s="13"/>
      <c r="B328" s="187"/>
      <c r="C328" s="13"/>
      <c r="D328" s="188" t="s">
        <v>159</v>
      </c>
      <c r="E328" s="189" t="s">
        <v>1</v>
      </c>
      <c r="F328" s="190" t="s">
        <v>565</v>
      </c>
      <c r="G328" s="13"/>
      <c r="H328" s="191">
        <v>94.023</v>
      </c>
      <c r="I328" s="192"/>
      <c r="J328" s="13"/>
      <c r="K328" s="13"/>
      <c r="L328" s="187"/>
      <c r="M328" s="193"/>
      <c r="N328" s="194"/>
      <c r="O328" s="194"/>
      <c r="P328" s="194"/>
      <c r="Q328" s="194"/>
      <c r="R328" s="194"/>
      <c r="S328" s="194"/>
      <c r="T328" s="19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89" t="s">
        <v>159</v>
      </c>
      <c r="AU328" s="189" t="s">
        <v>85</v>
      </c>
      <c r="AV328" s="13" t="s">
        <v>85</v>
      </c>
      <c r="AW328" s="13" t="s">
        <v>34</v>
      </c>
      <c r="AX328" s="13" t="s">
        <v>83</v>
      </c>
      <c r="AY328" s="189" t="s">
        <v>150</v>
      </c>
    </row>
    <row r="329" spans="1:65" s="2" customFormat="1" ht="21.75" customHeight="1">
      <c r="A329" s="36"/>
      <c r="B329" s="173"/>
      <c r="C329" s="174" t="s">
        <v>566</v>
      </c>
      <c r="D329" s="174" t="s">
        <v>152</v>
      </c>
      <c r="E329" s="175" t="s">
        <v>567</v>
      </c>
      <c r="F329" s="176" t="s">
        <v>568</v>
      </c>
      <c r="G329" s="177" t="s">
        <v>155</v>
      </c>
      <c r="H329" s="178">
        <v>92.21</v>
      </c>
      <c r="I329" s="179"/>
      <c r="J329" s="180">
        <f>ROUND(I329*H329,2)</f>
        <v>0</v>
      </c>
      <c r="K329" s="176" t="s">
        <v>156</v>
      </c>
      <c r="L329" s="37"/>
      <c r="M329" s="181" t="s">
        <v>1</v>
      </c>
      <c r="N329" s="182" t="s">
        <v>42</v>
      </c>
      <c r="O329" s="75"/>
      <c r="P329" s="183">
        <f>O329*H329</f>
        <v>0</v>
      </c>
      <c r="Q329" s="183">
        <v>0</v>
      </c>
      <c r="R329" s="183">
        <f>Q329*H329</f>
        <v>0</v>
      </c>
      <c r="S329" s="183">
        <v>0.014</v>
      </c>
      <c r="T329" s="184">
        <f>S329*H329</f>
        <v>1.29094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5" t="s">
        <v>157</v>
      </c>
      <c r="AT329" s="185" t="s">
        <v>152</v>
      </c>
      <c r="AU329" s="185" t="s">
        <v>85</v>
      </c>
      <c r="AY329" s="17" t="s">
        <v>150</v>
      </c>
      <c r="BE329" s="186">
        <f>IF(N329="základní",J329,0)</f>
        <v>0</v>
      </c>
      <c r="BF329" s="186">
        <f>IF(N329="snížená",J329,0)</f>
        <v>0</v>
      </c>
      <c r="BG329" s="186">
        <f>IF(N329="zákl. přenesená",J329,0)</f>
        <v>0</v>
      </c>
      <c r="BH329" s="186">
        <f>IF(N329="sníž. přenesená",J329,0)</f>
        <v>0</v>
      </c>
      <c r="BI329" s="186">
        <f>IF(N329="nulová",J329,0)</f>
        <v>0</v>
      </c>
      <c r="BJ329" s="17" t="s">
        <v>83</v>
      </c>
      <c r="BK329" s="186">
        <f>ROUND(I329*H329,2)</f>
        <v>0</v>
      </c>
      <c r="BL329" s="17" t="s">
        <v>157</v>
      </c>
      <c r="BM329" s="185" t="s">
        <v>569</v>
      </c>
    </row>
    <row r="330" spans="1:51" s="13" customFormat="1" ht="12">
      <c r="A330" s="13"/>
      <c r="B330" s="187"/>
      <c r="C330" s="13"/>
      <c r="D330" s="188" t="s">
        <v>159</v>
      </c>
      <c r="E330" s="189" t="s">
        <v>1</v>
      </c>
      <c r="F330" s="190" t="s">
        <v>570</v>
      </c>
      <c r="G330" s="13"/>
      <c r="H330" s="191">
        <v>92.21</v>
      </c>
      <c r="I330" s="192"/>
      <c r="J330" s="13"/>
      <c r="K330" s="13"/>
      <c r="L330" s="187"/>
      <c r="M330" s="193"/>
      <c r="N330" s="194"/>
      <c r="O330" s="194"/>
      <c r="P330" s="194"/>
      <c r="Q330" s="194"/>
      <c r="R330" s="194"/>
      <c r="S330" s="194"/>
      <c r="T330" s="19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89" t="s">
        <v>159</v>
      </c>
      <c r="AU330" s="189" t="s">
        <v>85</v>
      </c>
      <c r="AV330" s="13" t="s">
        <v>85</v>
      </c>
      <c r="AW330" s="13" t="s">
        <v>34</v>
      </c>
      <c r="AX330" s="13" t="s">
        <v>83</v>
      </c>
      <c r="AY330" s="189" t="s">
        <v>150</v>
      </c>
    </row>
    <row r="331" spans="1:65" s="2" customFormat="1" ht="24.15" customHeight="1">
      <c r="A331" s="36"/>
      <c r="B331" s="173"/>
      <c r="C331" s="174" t="s">
        <v>571</v>
      </c>
      <c r="D331" s="174" t="s">
        <v>152</v>
      </c>
      <c r="E331" s="175" t="s">
        <v>572</v>
      </c>
      <c r="F331" s="176" t="s">
        <v>573</v>
      </c>
      <c r="G331" s="177" t="s">
        <v>155</v>
      </c>
      <c r="H331" s="178">
        <v>300.046</v>
      </c>
      <c r="I331" s="179"/>
      <c r="J331" s="180">
        <f>ROUND(I331*H331,2)</f>
        <v>0</v>
      </c>
      <c r="K331" s="176" t="s">
        <v>156</v>
      </c>
      <c r="L331" s="37"/>
      <c r="M331" s="181" t="s">
        <v>1</v>
      </c>
      <c r="N331" s="182" t="s">
        <v>42</v>
      </c>
      <c r="O331" s="75"/>
      <c r="P331" s="183">
        <f>O331*H331</f>
        <v>0</v>
      </c>
      <c r="Q331" s="183">
        <v>0</v>
      </c>
      <c r="R331" s="183">
        <f>Q331*H331</f>
        <v>0</v>
      </c>
      <c r="S331" s="183">
        <v>0</v>
      </c>
      <c r="T331" s="184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5" t="s">
        <v>157</v>
      </c>
      <c r="AT331" s="185" t="s">
        <v>152</v>
      </c>
      <c r="AU331" s="185" t="s">
        <v>85</v>
      </c>
      <c r="AY331" s="17" t="s">
        <v>150</v>
      </c>
      <c r="BE331" s="186">
        <f>IF(N331="základní",J331,0)</f>
        <v>0</v>
      </c>
      <c r="BF331" s="186">
        <f>IF(N331="snížená",J331,0)</f>
        <v>0</v>
      </c>
      <c r="BG331" s="186">
        <f>IF(N331="zákl. přenesená",J331,0)</f>
        <v>0</v>
      </c>
      <c r="BH331" s="186">
        <f>IF(N331="sníž. přenesená",J331,0)</f>
        <v>0</v>
      </c>
      <c r="BI331" s="186">
        <f>IF(N331="nulová",J331,0)</f>
        <v>0</v>
      </c>
      <c r="BJ331" s="17" t="s">
        <v>83</v>
      </c>
      <c r="BK331" s="186">
        <f>ROUND(I331*H331,2)</f>
        <v>0</v>
      </c>
      <c r="BL331" s="17" t="s">
        <v>157</v>
      </c>
      <c r="BM331" s="185" t="s">
        <v>574</v>
      </c>
    </row>
    <row r="332" spans="1:51" s="13" customFormat="1" ht="12">
      <c r="A332" s="13"/>
      <c r="B332" s="187"/>
      <c r="C332" s="13"/>
      <c r="D332" s="188" t="s">
        <v>159</v>
      </c>
      <c r="E332" s="189" t="s">
        <v>1</v>
      </c>
      <c r="F332" s="190" t="s">
        <v>575</v>
      </c>
      <c r="G332" s="13"/>
      <c r="H332" s="191">
        <v>264.41</v>
      </c>
      <c r="I332" s="192"/>
      <c r="J332" s="13"/>
      <c r="K332" s="13"/>
      <c r="L332" s="187"/>
      <c r="M332" s="193"/>
      <c r="N332" s="194"/>
      <c r="O332" s="194"/>
      <c r="P332" s="194"/>
      <c r="Q332" s="194"/>
      <c r="R332" s="194"/>
      <c r="S332" s="194"/>
      <c r="T332" s="19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189" t="s">
        <v>159</v>
      </c>
      <c r="AU332" s="189" t="s">
        <v>85</v>
      </c>
      <c r="AV332" s="13" t="s">
        <v>85</v>
      </c>
      <c r="AW332" s="13" t="s">
        <v>34</v>
      </c>
      <c r="AX332" s="13" t="s">
        <v>77</v>
      </c>
      <c r="AY332" s="189" t="s">
        <v>150</v>
      </c>
    </row>
    <row r="333" spans="1:51" s="13" customFormat="1" ht="12">
      <c r="A333" s="13"/>
      <c r="B333" s="187"/>
      <c r="C333" s="13"/>
      <c r="D333" s="188" t="s">
        <v>159</v>
      </c>
      <c r="E333" s="189" t="s">
        <v>1</v>
      </c>
      <c r="F333" s="190" t="s">
        <v>576</v>
      </c>
      <c r="G333" s="13"/>
      <c r="H333" s="191">
        <v>35.636</v>
      </c>
      <c r="I333" s="192"/>
      <c r="J333" s="13"/>
      <c r="K333" s="13"/>
      <c r="L333" s="187"/>
      <c r="M333" s="193"/>
      <c r="N333" s="194"/>
      <c r="O333" s="194"/>
      <c r="P333" s="194"/>
      <c r="Q333" s="194"/>
      <c r="R333" s="194"/>
      <c r="S333" s="194"/>
      <c r="T333" s="19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189" t="s">
        <v>159</v>
      </c>
      <c r="AU333" s="189" t="s">
        <v>85</v>
      </c>
      <c r="AV333" s="13" t="s">
        <v>85</v>
      </c>
      <c r="AW333" s="13" t="s">
        <v>34</v>
      </c>
      <c r="AX333" s="13" t="s">
        <v>77</v>
      </c>
      <c r="AY333" s="189" t="s">
        <v>150</v>
      </c>
    </row>
    <row r="334" spans="1:51" s="14" customFormat="1" ht="12">
      <c r="A334" s="14"/>
      <c r="B334" s="206"/>
      <c r="C334" s="14"/>
      <c r="D334" s="188" t="s">
        <v>159</v>
      </c>
      <c r="E334" s="207" t="s">
        <v>1</v>
      </c>
      <c r="F334" s="208" t="s">
        <v>265</v>
      </c>
      <c r="G334" s="14"/>
      <c r="H334" s="209">
        <v>300.046</v>
      </c>
      <c r="I334" s="210"/>
      <c r="J334" s="14"/>
      <c r="K334" s="14"/>
      <c r="L334" s="206"/>
      <c r="M334" s="211"/>
      <c r="N334" s="212"/>
      <c r="O334" s="212"/>
      <c r="P334" s="212"/>
      <c r="Q334" s="212"/>
      <c r="R334" s="212"/>
      <c r="S334" s="212"/>
      <c r="T334" s="21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07" t="s">
        <v>159</v>
      </c>
      <c r="AU334" s="207" t="s">
        <v>85</v>
      </c>
      <c r="AV334" s="14" t="s">
        <v>157</v>
      </c>
      <c r="AW334" s="14" t="s">
        <v>34</v>
      </c>
      <c r="AX334" s="14" t="s">
        <v>83</v>
      </c>
      <c r="AY334" s="207" t="s">
        <v>150</v>
      </c>
    </row>
    <row r="335" spans="1:63" s="12" customFormat="1" ht="22.8" customHeight="1">
      <c r="A335" s="12"/>
      <c r="B335" s="160"/>
      <c r="C335" s="12"/>
      <c r="D335" s="161" t="s">
        <v>76</v>
      </c>
      <c r="E335" s="171" t="s">
        <v>577</v>
      </c>
      <c r="F335" s="171" t="s">
        <v>578</v>
      </c>
      <c r="G335" s="12"/>
      <c r="H335" s="12"/>
      <c r="I335" s="163"/>
      <c r="J335" s="172">
        <f>BK335</f>
        <v>0</v>
      </c>
      <c r="K335" s="12"/>
      <c r="L335" s="160"/>
      <c r="M335" s="165"/>
      <c r="N335" s="166"/>
      <c r="O335" s="166"/>
      <c r="P335" s="167">
        <f>SUM(P336:P344)</f>
        <v>0</v>
      </c>
      <c r="Q335" s="166"/>
      <c r="R335" s="167">
        <f>SUM(R336:R344)</f>
        <v>0</v>
      </c>
      <c r="S335" s="166"/>
      <c r="T335" s="168">
        <f>SUM(T336:T344)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161" t="s">
        <v>83</v>
      </c>
      <c r="AT335" s="169" t="s">
        <v>76</v>
      </c>
      <c r="AU335" s="169" t="s">
        <v>83</v>
      </c>
      <c r="AY335" s="161" t="s">
        <v>150</v>
      </c>
      <c r="BK335" s="170">
        <f>SUM(BK336:BK344)</f>
        <v>0</v>
      </c>
    </row>
    <row r="336" spans="1:65" s="2" customFormat="1" ht="24.15" customHeight="1">
      <c r="A336" s="36"/>
      <c r="B336" s="173"/>
      <c r="C336" s="174" t="s">
        <v>579</v>
      </c>
      <c r="D336" s="174" t="s">
        <v>152</v>
      </c>
      <c r="E336" s="175" t="s">
        <v>580</v>
      </c>
      <c r="F336" s="176" t="s">
        <v>581</v>
      </c>
      <c r="G336" s="177" t="s">
        <v>242</v>
      </c>
      <c r="H336" s="178">
        <v>69.296</v>
      </c>
      <c r="I336" s="179"/>
      <c r="J336" s="180">
        <f>ROUND(I336*H336,2)</f>
        <v>0</v>
      </c>
      <c r="K336" s="176" t="s">
        <v>156</v>
      </c>
      <c r="L336" s="37"/>
      <c r="M336" s="181" t="s">
        <v>1</v>
      </c>
      <c r="N336" s="182" t="s">
        <v>42</v>
      </c>
      <c r="O336" s="75"/>
      <c r="P336" s="183">
        <f>O336*H336</f>
        <v>0</v>
      </c>
      <c r="Q336" s="183">
        <v>0</v>
      </c>
      <c r="R336" s="183">
        <f>Q336*H336</f>
        <v>0</v>
      </c>
      <c r="S336" s="183">
        <v>0</v>
      </c>
      <c r="T336" s="184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5" t="s">
        <v>157</v>
      </c>
      <c r="AT336" s="185" t="s">
        <v>152</v>
      </c>
      <c r="AU336" s="185" t="s">
        <v>85</v>
      </c>
      <c r="AY336" s="17" t="s">
        <v>150</v>
      </c>
      <c r="BE336" s="186">
        <f>IF(N336="základní",J336,0)</f>
        <v>0</v>
      </c>
      <c r="BF336" s="186">
        <f>IF(N336="snížená",J336,0)</f>
        <v>0</v>
      </c>
      <c r="BG336" s="186">
        <f>IF(N336="zákl. přenesená",J336,0)</f>
        <v>0</v>
      </c>
      <c r="BH336" s="186">
        <f>IF(N336="sníž. přenesená",J336,0)</f>
        <v>0</v>
      </c>
      <c r="BI336" s="186">
        <f>IF(N336="nulová",J336,0)</f>
        <v>0</v>
      </c>
      <c r="BJ336" s="17" t="s">
        <v>83</v>
      </c>
      <c r="BK336" s="186">
        <f>ROUND(I336*H336,2)</f>
        <v>0</v>
      </c>
      <c r="BL336" s="17" t="s">
        <v>157</v>
      </c>
      <c r="BM336" s="185" t="s">
        <v>582</v>
      </c>
    </row>
    <row r="337" spans="1:65" s="2" customFormat="1" ht="24.15" customHeight="1">
      <c r="A337" s="36"/>
      <c r="B337" s="173"/>
      <c r="C337" s="174" t="s">
        <v>583</v>
      </c>
      <c r="D337" s="174" t="s">
        <v>152</v>
      </c>
      <c r="E337" s="175" t="s">
        <v>584</v>
      </c>
      <c r="F337" s="176" t="s">
        <v>585</v>
      </c>
      <c r="G337" s="177" t="s">
        <v>242</v>
      </c>
      <c r="H337" s="178">
        <v>1316.624</v>
      </c>
      <c r="I337" s="179"/>
      <c r="J337" s="180">
        <f>ROUND(I337*H337,2)</f>
        <v>0</v>
      </c>
      <c r="K337" s="176" t="s">
        <v>156</v>
      </c>
      <c r="L337" s="37"/>
      <c r="M337" s="181" t="s">
        <v>1</v>
      </c>
      <c r="N337" s="182" t="s">
        <v>42</v>
      </c>
      <c r="O337" s="75"/>
      <c r="P337" s="183">
        <f>O337*H337</f>
        <v>0</v>
      </c>
      <c r="Q337" s="183">
        <v>0</v>
      </c>
      <c r="R337" s="183">
        <f>Q337*H337</f>
        <v>0</v>
      </c>
      <c r="S337" s="183">
        <v>0</v>
      </c>
      <c r="T337" s="184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5" t="s">
        <v>157</v>
      </c>
      <c r="AT337" s="185" t="s">
        <v>152</v>
      </c>
      <c r="AU337" s="185" t="s">
        <v>85</v>
      </c>
      <c r="AY337" s="17" t="s">
        <v>150</v>
      </c>
      <c r="BE337" s="186">
        <f>IF(N337="základní",J337,0)</f>
        <v>0</v>
      </c>
      <c r="BF337" s="186">
        <f>IF(N337="snížená",J337,0)</f>
        <v>0</v>
      </c>
      <c r="BG337" s="186">
        <f>IF(N337="zákl. přenesená",J337,0)</f>
        <v>0</v>
      </c>
      <c r="BH337" s="186">
        <f>IF(N337="sníž. přenesená",J337,0)</f>
        <v>0</v>
      </c>
      <c r="BI337" s="186">
        <f>IF(N337="nulová",J337,0)</f>
        <v>0</v>
      </c>
      <c r="BJ337" s="17" t="s">
        <v>83</v>
      </c>
      <c r="BK337" s="186">
        <f>ROUND(I337*H337,2)</f>
        <v>0</v>
      </c>
      <c r="BL337" s="17" t="s">
        <v>157</v>
      </c>
      <c r="BM337" s="185" t="s">
        <v>586</v>
      </c>
    </row>
    <row r="338" spans="1:51" s="13" customFormat="1" ht="12">
      <c r="A338" s="13"/>
      <c r="B338" s="187"/>
      <c r="C338" s="13"/>
      <c r="D338" s="188" t="s">
        <v>159</v>
      </c>
      <c r="E338" s="189" t="s">
        <v>1</v>
      </c>
      <c r="F338" s="190" t="s">
        <v>587</v>
      </c>
      <c r="G338" s="13"/>
      <c r="H338" s="191">
        <v>1316.624</v>
      </c>
      <c r="I338" s="192"/>
      <c r="J338" s="13"/>
      <c r="K338" s="13"/>
      <c r="L338" s="187"/>
      <c r="M338" s="193"/>
      <c r="N338" s="194"/>
      <c r="O338" s="194"/>
      <c r="P338" s="194"/>
      <c r="Q338" s="194"/>
      <c r="R338" s="194"/>
      <c r="S338" s="194"/>
      <c r="T338" s="19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89" t="s">
        <v>159</v>
      </c>
      <c r="AU338" s="189" t="s">
        <v>85</v>
      </c>
      <c r="AV338" s="13" t="s">
        <v>85</v>
      </c>
      <c r="AW338" s="13" t="s">
        <v>34</v>
      </c>
      <c r="AX338" s="13" t="s">
        <v>83</v>
      </c>
      <c r="AY338" s="189" t="s">
        <v>150</v>
      </c>
    </row>
    <row r="339" spans="1:65" s="2" customFormat="1" ht="33" customHeight="1">
      <c r="A339" s="36"/>
      <c r="B339" s="173"/>
      <c r="C339" s="174" t="s">
        <v>588</v>
      </c>
      <c r="D339" s="174" t="s">
        <v>152</v>
      </c>
      <c r="E339" s="175" t="s">
        <v>589</v>
      </c>
      <c r="F339" s="176" t="s">
        <v>590</v>
      </c>
      <c r="G339" s="177" t="s">
        <v>242</v>
      </c>
      <c r="H339" s="178">
        <v>25.446</v>
      </c>
      <c r="I339" s="179"/>
      <c r="J339" s="180">
        <f>ROUND(I339*H339,2)</f>
        <v>0</v>
      </c>
      <c r="K339" s="176" t="s">
        <v>156</v>
      </c>
      <c r="L339" s="37"/>
      <c r="M339" s="181" t="s">
        <v>1</v>
      </c>
      <c r="N339" s="182" t="s">
        <v>42</v>
      </c>
      <c r="O339" s="75"/>
      <c r="P339" s="183">
        <f>O339*H339</f>
        <v>0</v>
      </c>
      <c r="Q339" s="183">
        <v>0</v>
      </c>
      <c r="R339" s="183">
        <f>Q339*H339</f>
        <v>0</v>
      </c>
      <c r="S339" s="183">
        <v>0</v>
      </c>
      <c r="T339" s="184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85" t="s">
        <v>157</v>
      </c>
      <c r="AT339" s="185" t="s">
        <v>152</v>
      </c>
      <c r="AU339" s="185" t="s">
        <v>85</v>
      </c>
      <c r="AY339" s="17" t="s">
        <v>150</v>
      </c>
      <c r="BE339" s="186">
        <f>IF(N339="základní",J339,0)</f>
        <v>0</v>
      </c>
      <c r="BF339" s="186">
        <f>IF(N339="snížená",J339,0)</f>
        <v>0</v>
      </c>
      <c r="BG339" s="186">
        <f>IF(N339="zákl. přenesená",J339,0)</f>
        <v>0</v>
      </c>
      <c r="BH339" s="186">
        <f>IF(N339="sníž. přenesená",J339,0)</f>
        <v>0</v>
      </c>
      <c r="BI339" s="186">
        <f>IF(N339="nulová",J339,0)</f>
        <v>0</v>
      </c>
      <c r="BJ339" s="17" t="s">
        <v>83</v>
      </c>
      <c r="BK339" s="186">
        <f>ROUND(I339*H339,2)</f>
        <v>0</v>
      </c>
      <c r="BL339" s="17" t="s">
        <v>157</v>
      </c>
      <c r="BM339" s="185" t="s">
        <v>591</v>
      </c>
    </row>
    <row r="340" spans="1:51" s="13" customFormat="1" ht="12">
      <c r="A340" s="13"/>
      <c r="B340" s="187"/>
      <c r="C340" s="13"/>
      <c r="D340" s="188" t="s">
        <v>159</v>
      </c>
      <c r="E340" s="189" t="s">
        <v>1</v>
      </c>
      <c r="F340" s="190" t="s">
        <v>592</v>
      </c>
      <c r="G340" s="13"/>
      <c r="H340" s="191">
        <v>25.446</v>
      </c>
      <c r="I340" s="192"/>
      <c r="J340" s="13"/>
      <c r="K340" s="13"/>
      <c r="L340" s="187"/>
      <c r="M340" s="193"/>
      <c r="N340" s="194"/>
      <c r="O340" s="194"/>
      <c r="P340" s="194"/>
      <c r="Q340" s="194"/>
      <c r="R340" s="194"/>
      <c r="S340" s="194"/>
      <c r="T340" s="19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189" t="s">
        <v>159</v>
      </c>
      <c r="AU340" s="189" t="s">
        <v>85</v>
      </c>
      <c r="AV340" s="13" t="s">
        <v>85</v>
      </c>
      <c r="AW340" s="13" t="s">
        <v>34</v>
      </c>
      <c r="AX340" s="13" t="s">
        <v>83</v>
      </c>
      <c r="AY340" s="189" t="s">
        <v>150</v>
      </c>
    </row>
    <row r="341" spans="1:65" s="2" customFormat="1" ht="37.8" customHeight="1">
      <c r="A341" s="36"/>
      <c r="B341" s="173"/>
      <c r="C341" s="174" t="s">
        <v>593</v>
      </c>
      <c r="D341" s="174" t="s">
        <v>152</v>
      </c>
      <c r="E341" s="175" t="s">
        <v>594</v>
      </c>
      <c r="F341" s="176" t="s">
        <v>595</v>
      </c>
      <c r="G341" s="177" t="s">
        <v>242</v>
      </c>
      <c r="H341" s="178">
        <v>21.773</v>
      </c>
      <c r="I341" s="179"/>
      <c r="J341" s="180">
        <f>ROUND(I341*H341,2)</f>
        <v>0</v>
      </c>
      <c r="K341" s="176" t="s">
        <v>156</v>
      </c>
      <c r="L341" s="37"/>
      <c r="M341" s="181" t="s">
        <v>1</v>
      </c>
      <c r="N341" s="182" t="s">
        <v>42</v>
      </c>
      <c r="O341" s="75"/>
      <c r="P341" s="183">
        <f>O341*H341</f>
        <v>0</v>
      </c>
      <c r="Q341" s="183">
        <v>0</v>
      </c>
      <c r="R341" s="183">
        <f>Q341*H341</f>
        <v>0</v>
      </c>
      <c r="S341" s="183">
        <v>0</v>
      </c>
      <c r="T341" s="184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5" t="s">
        <v>157</v>
      </c>
      <c r="AT341" s="185" t="s">
        <v>152</v>
      </c>
      <c r="AU341" s="185" t="s">
        <v>85</v>
      </c>
      <c r="AY341" s="17" t="s">
        <v>150</v>
      </c>
      <c r="BE341" s="186">
        <f>IF(N341="základní",J341,0)</f>
        <v>0</v>
      </c>
      <c r="BF341" s="186">
        <f>IF(N341="snížená",J341,0)</f>
        <v>0</v>
      </c>
      <c r="BG341" s="186">
        <f>IF(N341="zákl. přenesená",J341,0)</f>
        <v>0</v>
      </c>
      <c r="BH341" s="186">
        <f>IF(N341="sníž. přenesená",J341,0)</f>
        <v>0</v>
      </c>
      <c r="BI341" s="186">
        <f>IF(N341="nulová",J341,0)</f>
        <v>0</v>
      </c>
      <c r="BJ341" s="17" t="s">
        <v>83</v>
      </c>
      <c r="BK341" s="186">
        <f>ROUND(I341*H341,2)</f>
        <v>0</v>
      </c>
      <c r="BL341" s="17" t="s">
        <v>157</v>
      </c>
      <c r="BM341" s="185" t="s">
        <v>596</v>
      </c>
    </row>
    <row r="342" spans="1:51" s="13" customFormat="1" ht="12">
      <c r="A342" s="13"/>
      <c r="B342" s="187"/>
      <c r="C342" s="13"/>
      <c r="D342" s="188" t="s">
        <v>159</v>
      </c>
      <c r="E342" s="189" t="s">
        <v>1</v>
      </c>
      <c r="F342" s="190" t="s">
        <v>597</v>
      </c>
      <c r="G342" s="13"/>
      <c r="H342" s="191">
        <v>21.773</v>
      </c>
      <c r="I342" s="192"/>
      <c r="J342" s="13"/>
      <c r="K342" s="13"/>
      <c r="L342" s="187"/>
      <c r="M342" s="193"/>
      <c r="N342" s="194"/>
      <c r="O342" s="194"/>
      <c r="P342" s="194"/>
      <c r="Q342" s="194"/>
      <c r="R342" s="194"/>
      <c r="S342" s="194"/>
      <c r="T342" s="19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189" t="s">
        <v>159</v>
      </c>
      <c r="AU342" s="189" t="s">
        <v>85</v>
      </c>
      <c r="AV342" s="13" t="s">
        <v>85</v>
      </c>
      <c r="AW342" s="13" t="s">
        <v>34</v>
      </c>
      <c r="AX342" s="13" t="s">
        <v>83</v>
      </c>
      <c r="AY342" s="189" t="s">
        <v>150</v>
      </c>
    </row>
    <row r="343" spans="1:65" s="2" customFormat="1" ht="33" customHeight="1">
      <c r="A343" s="36"/>
      <c r="B343" s="173"/>
      <c r="C343" s="174" t="s">
        <v>598</v>
      </c>
      <c r="D343" s="174" t="s">
        <v>152</v>
      </c>
      <c r="E343" s="175" t="s">
        <v>599</v>
      </c>
      <c r="F343" s="176" t="s">
        <v>600</v>
      </c>
      <c r="G343" s="177" t="s">
        <v>242</v>
      </c>
      <c r="H343" s="178">
        <v>22.077</v>
      </c>
      <c r="I343" s="179"/>
      <c r="J343" s="180">
        <f>ROUND(I343*H343,2)</f>
        <v>0</v>
      </c>
      <c r="K343" s="176" t="s">
        <v>156</v>
      </c>
      <c r="L343" s="37"/>
      <c r="M343" s="181" t="s">
        <v>1</v>
      </c>
      <c r="N343" s="182" t="s">
        <v>42</v>
      </c>
      <c r="O343" s="75"/>
      <c r="P343" s="183">
        <f>O343*H343</f>
        <v>0</v>
      </c>
      <c r="Q343" s="183">
        <v>0</v>
      </c>
      <c r="R343" s="183">
        <f>Q343*H343</f>
        <v>0</v>
      </c>
      <c r="S343" s="183">
        <v>0</v>
      </c>
      <c r="T343" s="184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5" t="s">
        <v>157</v>
      </c>
      <c r="AT343" s="185" t="s">
        <v>152</v>
      </c>
      <c r="AU343" s="185" t="s">
        <v>85</v>
      </c>
      <c r="AY343" s="17" t="s">
        <v>150</v>
      </c>
      <c r="BE343" s="186">
        <f>IF(N343="základní",J343,0)</f>
        <v>0</v>
      </c>
      <c r="BF343" s="186">
        <f>IF(N343="snížená",J343,0)</f>
        <v>0</v>
      </c>
      <c r="BG343" s="186">
        <f>IF(N343="zákl. přenesená",J343,0)</f>
        <v>0</v>
      </c>
      <c r="BH343" s="186">
        <f>IF(N343="sníž. přenesená",J343,0)</f>
        <v>0</v>
      </c>
      <c r="BI343" s="186">
        <f>IF(N343="nulová",J343,0)</f>
        <v>0</v>
      </c>
      <c r="BJ343" s="17" t="s">
        <v>83</v>
      </c>
      <c r="BK343" s="186">
        <f>ROUND(I343*H343,2)</f>
        <v>0</v>
      </c>
      <c r="BL343" s="17" t="s">
        <v>157</v>
      </c>
      <c r="BM343" s="185" t="s">
        <v>601</v>
      </c>
    </row>
    <row r="344" spans="1:51" s="13" customFormat="1" ht="12">
      <c r="A344" s="13"/>
      <c r="B344" s="187"/>
      <c r="C344" s="13"/>
      <c r="D344" s="188" t="s">
        <v>159</v>
      </c>
      <c r="E344" s="189" t="s">
        <v>1</v>
      </c>
      <c r="F344" s="190" t="s">
        <v>602</v>
      </c>
      <c r="G344" s="13"/>
      <c r="H344" s="191">
        <v>22.077</v>
      </c>
      <c r="I344" s="192"/>
      <c r="J344" s="13"/>
      <c r="K344" s="13"/>
      <c r="L344" s="187"/>
      <c r="M344" s="193"/>
      <c r="N344" s="194"/>
      <c r="O344" s="194"/>
      <c r="P344" s="194"/>
      <c r="Q344" s="194"/>
      <c r="R344" s="194"/>
      <c r="S344" s="194"/>
      <c r="T344" s="19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89" t="s">
        <v>159</v>
      </c>
      <c r="AU344" s="189" t="s">
        <v>85</v>
      </c>
      <c r="AV344" s="13" t="s">
        <v>85</v>
      </c>
      <c r="AW344" s="13" t="s">
        <v>34</v>
      </c>
      <c r="AX344" s="13" t="s">
        <v>83</v>
      </c>
      <c r="AY344" s="189" t="s">
        <v>150</v>
      </c>
    </row>
    <row r="345" spans="1:63" s="12" customFormat="1" ht="22.8" customHeight="1">
      <c r="A345" s="12"/>
      <c r="B345" s="160"/>
      <c r="C345" s="12"/>
      <c r="D345" s="161" t="s">
        <v>76</v>
      </c>
      <c r="E345" s="171" t="s">
        <v>603</v>
      </c>
      <c r="F345" s="171" t="s">
        <v>604</v>
      </c>
      <c r="G345" s="12"/>
      <c r="H345" s="12"/>
      <c r="I345" s="163"/>
      <c r="J345" s="172">
        <f>BK345</f>
        <v>0</v>
      </c>
      <c r="K345" s="12"/>
      <c r="L345" s="160"/>
      <c r="M345" s="165"/>
      <c r="N345" s="166"/>
      <c r="O345" s="166"/>
      <c r="P345" s="167">
        <f>P346</f>
        <v>0</v>
      </c>
      <c r="Q345" s="166"/>
      <c r="R345" s="167">
        <f>R346</f>
        <v>0</v>
      </c>
      <c r="S345" s="166"/>
      <c r="T345" s="168">
        <f>T346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161" t="s">
        <v>83</v>
      </c>
      <c r="AT345" s="169" t="s">
        <v>76</v>
      </c>
      <c r="AU345" s="169" t="s">
        <v>83</v>
      </c>
      <c r="AY345" s="161" t="s">
        <v>150</v>
      </c>
      <c r="BK345" s="170">
        <f>BK346</f>
        <v>0</v>
      </c>
    </row>
    <row r="346" spans="1:65" s="2" customFormat="1" ht="21.75" customHeight="1">
      <c r="A346" s="36"/>
      <c r="B346" s="173"/>
      <c r="C346" s="174" t="s">
        <v>605</v>
      </c>
      <c r="D346" s="174" t="s">
        <v>152</v>
      </c>
      <c r="E346" s="175" t="s">
        <v>606</v>
      </c>
      <c r="F346" s="176" t="s">
        <v>607</v>
      </c>
      <c r="G346" s="177" t="s">
        <v>242</v>
      </c>
      <c r="H346" s="178">
        <v>109.423</v>
      </c>
      <c r="I346" s="179"/>
      <c r="J346" s="180">
        <f>ROUND(I346*H346,2)</f>
        <v>0</v>
      </c>
      <c r="K346" s="176" t="s">
        <v>156</v>
      </c>
      <c r="L346" s="37"/>
      <c r="M346" s="181" t="s">
        <v>1</v>
      </c>
      <c r="N346" s="182" t="s">
        <v>42</v>
      </c>
      <c r="O346" s="75"/>
      <c r="P346" s="183">
        <f>O346*H346</f>
        <v>0</v>
      </c>
      <c r="Q346" s="183">
        <v>0</v>
      </c>
      <c r="R346" s="183">
        <f>Q346*H346</f>
        <v>0</v>
      </c>
      <c r="S346" s="183">
        <v>0</v>
      </c>
      <c r="T346" s="184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5" t="s">
        <v>157</v>
      </c>
      <c r="AT346" s="185" t="s">
        <v>152</v>
      </c>
      <c r="AU346" s="185" t="s">
        <v>85</v>
      </c>
      <c r="AY346" s="17" t="s">
        <v>150</v>
      </c>
      <c r="BE346" s="186">
        <f>IF(N346="základní",J346,0)</f>
        <v>0</v>
      </c>
      <c r="BF346" s="186">
        <f>IF(N346="snížená",J346,0)</f>
        <v>0</v>
      </c>
      <c r="BG346" s="186">
        <f>IF(N346="zákl. přenesená",J346,0)</f>
        <v>0</v>
      </c>
      <c r="BH346" s="186">
        <f>IF(N346="sníž. přenesená",J346,0)</f>
        <v>0</v>
      </c>
      <c r="BI346" s="186">
        <f>IF(N346="nulová",J346,0)</f>
        <v>0</v>
      </c>
      <c r="BJ346" s="17" t="s">
        <v>83</v>
      </c>
      <c r="BK346" s="186">
        <f>ROUND(I346*H346,2)</f>
        <v>0</v>
      </c>
      <c r="BL346" s="17" t="s">
        <v>157</v>
      </c>
      <c r="BM346" s="185" t="s">
        <v>608</v>
      </c>
    </row>
    <row r="347" spans="1:63" s="12" customFormat="1" ht="25.9" customHeight="1">
      <c r="A347" s="12"/>
      <c r="B347" s="160"/>
      <c r="C347" s="12"/>
      <c r="D347" s="161" t="s">
        <v>76</v>
      </c>
      <c r="E347" s="162" t="s">
        <v>609</v>
      </c>
      <c r="F347" s="162" t="s">
        <v>610</v>
      </c>
      <c r="G347" s="12"/>
      <c r="H347" s="12"/>
      <c r="I347" s="163"/>
      <c r="J347" s="164">
        <f>BK347</f>
        <v>0</v>
      </c>
      <c r="K347" s="12"/>
      <c r="L347" s="160"/>
      <c r="M347" s="165"/>
      <c r="N347" s="166"/>
      <c r="O347" s="166"/>
      <c r="P347" s="167">
        <f>P348+P385+P399+P401+P404+P406+P408+P410+P413+P419+P424+P430+P442+P449+P482+P489+P507</f>
        <v>0</v>
      </c>
      <c r="Q347" s="166"/>
      <c r="R347" s="167">
        <f>R348+R385+R399+R401+R404+R406+R408+R410+R413+R419+R424+R430+R442+R449+R482+R489+R507</f>
        <v>13.561484139999997</v>
      </c>
      <c r="S347" s="166"/>
      <c r="T347" s="168">
        <f>T348+T385+T399+T401+T404+T406+T408+T410+T413+T419+T424+T430+T442+T449+T482+T489+T507</f>
        <v>1.3916250000000001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161" t="s">
        <v>85</v>
      </c>
      <c r="AT347" s="169" t="s">
        <v>76</v>
      </c>
      <c r="AU347" s="169" t="s">
        <v>77</v>
      </c>
      <c r="AY347" s="161" t="s">
        <v>150</v>
      </c>
      <c r="BK347" s="170">
        <f>BK348+BK385+BK399+BK401+BK404+BK406+BK408+BK410+BK413+BK419+BK424+BK430+BK442+BK449+BK482+BK489+BK507</f>
        <v>0</v>
      </c>
    </row>
    <row r="348" spans="1:63" s="12" customFormat="1" ht="22.8" customHeight="1">
      <c r="A348" s="12"/>
      <c r="B348" s="160"/>
      <c r="C348" s="12"/>
      <c r="D348" s="161" t="s">
        <v>76</v>
      </c>
      <c r="E348" s="171" t="s">
        <v>611</v>
      </c>
      <c r="F348" s="171" t="s">
        <v>612</v>
      </c>
      <c r="G348" s="12"/>
      <c r="H348" s="12"/>
      <c r="I348" s="163"/>
      <c r="J348" s="172">
        <f>BK348</f>
        <v>0</v>
      </c>
      <c r="K348" s="12"/>
      <c r="L348" s="160"/>
      <c r="M348" s="165"/>
      <c r="N348" s="166"/>
      <c r="O348" s="166"/>
      <c r="P348" s="167">
        <f>SUM(P349:P384)</f>
        <v>0</v>
      </c>
      <c r="Q348" s="166"/>
      <c r="R348" s="167">
        <f>SUM(R349:R384)</f>
        <v>0.34750179999999997</v>
      </c>
      <c r="S348" s="166"/>
      <c r="T348" s="168">
        <f>SUM(T349:T384)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161" t="s">
        <v>85</v>
      </c>
      <c r="AT348" s="169" t="s">
        <v>76</v>
      </c>
      <c r="AU348" s="169" t="s">
        <v>83</v>
      </c>
      <c r="AY348" s="161" t="s">
        <v>150</v>
      </c>
      <c r="BK348" s="170">
        <f>SUM(BK349:BK384)</f>
        <v>0</v>
      </c>
    </row>
    <row r="349" spans="1:65" s="2" customFormat="1" ht="24.15" customHeight="1">
      <c r="A349" s="36"/>
      <c r="B349" s="173"/>
      <c r="C349" s="174" t="s">
        <v>613</v>
      </c>
      <c r="D349" s="174" t="s">
        <v>152</v>
      </c>
      <c r="E349" s="175" t="s">
        <v>614</v>
      </c>
      <c r="F349" s="176" t="s">
        <v>615</v>
      </c>
      <c r="G349" s="177" t="s">
        <v>155</v>
      </c>
      <c r="H349" s="178">
        <v>0.9</v>
      </c>
      <c r="I349" s="179"/>
      <c r="J349" s="180">
        <f>ROUND(I349*H349,2)</f>
        <v>0</v>
      </c>
      <c r="K349" s="176" t="s">
        <v>156</v>
      </c>
      <c r="L349" s="37"/>
      <c r="M349" s="181" t="s">
        <v>1</v>
      </c>
      <c r="N349" s="182" t="s">
        <v>42</v>
      </c>
      <c r="O349" s="75"/>
      <c r="P349" s="183">
        <f>O349*H349</f>
        <v>0</v>
      </c>
      <c r="Q349" s="183">
        <v>0</v>
      </c>
      <c r="R349" s="183">
        <f>Q349*H349</f>
        <v>0</v>
      </c>
      <c r="S349" s="183">
        <v>0</v>
      </c>
      <c r="T349" s="184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5" t="s">
        <v>226</v>
      </c>
      <c r="AT349" s="185" t="s">
        <v>152</v>
      </c>
      <c r="AU349" s="185" t="s">
        <v>85</v>
      </c>
      <c r="AY349" s="17" t="s">
        <v>150</v>
      </c>
      <c r="BE349" s="186">
        <f>IF(N349="základní",J349,0)</f>
        <v>0</v>
      </c>
      <c r="BF349" s="186">
        <f>IF(N349="snížená",J349,0)</f>
        <v>0</v>
      </c>
      <c r="BG349" s="186">
        <f>IF(N349="zákl. přenesená",J349,0)</f>
        <v>0</v>
      </c>
      <c r="BH349" s="186">
        <f>IF(N349="sníž. přenesená",J349,0)</f>
        <v>0</v>
      </c>
      <c r="BI349" s="186">
        <f>IF(N349="nulová",J349,0)</f>
        <v>0</v>
      </c>
      <c r="BJ349" s="17" t="s">
        <v>83</v>
      </c>
      <c r="BK349" s="186">
        <f>ROUND(I349*H349,2)</f>
        <v>0</v>
      </c>
      <c r="BL349" s="17" t="s">
        <v>226</v>
      </c>
      <c r="BM349" s="185" t="s">
        <v>616</v>
      </c>
    </row>
    <row r="350" spans="1:51" s="13" customFormat="1" ht="12">
      <c r="A350" s="13"/>
      <c r="B350" s="187"/>
      <c r="C350" s="13"/>
      <c r="D350" s="188" t="s">
        <v>159</v>
      </c>
      <c r="E350" s="189" t="s">
        <v>1</v>
      </c>
      <c r="F350" s="190" t="s">
        <v>617</v>
      </c>
      <c r="G350" s="13"/>
      <c r="H350" s="191">
        <v>0.9</v>
      </c>
      <c r="I350" s="192"/>
      <c r="J350" s="13"/>
      <c r="K350" s="13"/>
      <c r="L350" s="187"/>
      <c r="M350" s="193"/>
      <c r="N350" s="194"/>
      <c r="O350" s="194"/>
      <c r="P350" s="194"/>
      <c r="Q350" s="194"/>
      <c r="R350" s="194"/>
      <c r="S350" s="194"/>
      <c r="T350" s="19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189" t="s">
        <v>159</v>
      </c>
      <c r="AU350" s="189" t="s">
        <v>85</v>
      </c>
      <c r="AV350" s="13" t="s">
        <v>85</v>
      </c>
      <c r="AW350" s="13" t="s">
        <v>34</v>
      </c>
      <c r="AX350" s="13" t="s">
        <v>83</v>
      </c>
      <c r="AY350" s="189" t="s">
        <v>150</v>
      </c>
    </row>
    <row r="351" spans="1:65" s="2" customFormat="1" ht="16.5" customHeight="1">
      <c r="A351" s="36"/>
      <c r="B351" s="173"/>
      <c r="C351" s="196" t="s">
        <v>618</v>
      </c>
      <c r="D351" s="196" t="s">
        <v>170</v>
      </c>
      <c r="E351" s="197" t="s">
        <v>619</v>
      </c>
      <c r="F351" s="198" t="s">
        <v>620</v>
      </c>
      <c r="G351" s="199" t="s">
        <v>242</v>
      </c>
      <c r="H351" s="200">
        <v>0.001</v>
      </c>
      <c r="I351" s="201"/>
      <c r="J351" s="202">
        <f>ROUND(I351*H351,2)</f>
        <v>0</v>
      </c>
      <c r="K351" s="198" t="s">
        <v>156</v>
      </c>
      <c r="L351" s="203"/>
      <c r="M351" s="204" t="s">
        <v>1</v>
      </c>
      <c r="N351" s="205" t="s">
        <v>42</v>
      </c>
      <c r="O351" s="75"/>
      <c r="P351" s="183">
        <f>O351*H351</f>
        <v>0</v>
      </c>
      <c r="Q351" s="183">
        <v>1</v>
      </c>
      <c r="R351" s="183">
        <f>Q351*H351</f>
        <v>0.001</v>
      </c>
      <c r="S351" s="183">
        <v>0</v>
      </c>
      <c r="T351" s="184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5" t="s">
        <v>306</v>
      </c>
      <c r="AT351" s="185" t="s">
        <v>170</v>
      </c>
      <c r="AU351" s="185" t="s">
        <v>85</v>
      </c>
      <c r="AY351" s="17" t="s">
        <v>150</v>
      </c>
      <c r="BE351" s="186">
        <f>IF(N351="základní",J351,0)</f>
        <v>0</v>
      </c>
      <c r="BF351" s="186">
        <f>IF(N351="snížená",J351,0)</f>
        <v>0</v>
      </c>
      <c r="BG351" s="186">
        <f>IF(N351="zákl. přenesená",J351,0)</f>
        <v>0</v>
      </c>
      <c r="BH351" s="186">
        <f>IF(N351="sníž. přenesená",J351,0)</f>
        <v>0</v>
      </c>
      <c r="BI351" s="186">
        <f>IF(N351="nulová",J351,0)</f>
        <v>0</v>
      </c>
      <c r="BJ351" s="17" t="s">
        <v>83</v>
      </c>
      <c r="BK351" s="186">
        <f>ROUND(I351*H351,2)</f>
        <v>0</v>
      </c>
      <c r="BL351" s="17" t="s">
        <v>226</v>
      </c>
      <c r="BM351" s="185" t="s">
        <v>621</v>
      </c>
    </row>
    <row r="352" spans="1:51" s="13" customFormat="1" ht="12">
      <c r="A352" s="13"/>
      <c r="B352" s="187"/>
      <c r="C352" s="13"/>
      <c r="D352" s="188" t="s">
        <v>159</v>
      </c>
      <c r="E352" s="13"/>
      <c r="F352" s="190" t="s">
        <v>622</v>
      </c>
      <c r="G352" s="13"/>
      <c r="H352" s="191">
        <v>0.001</v>
      </c>
      <c r="I352" s="192"/>
      <c r="J352" s="13"/>
      <c r="K352" s="13"/>
      <c r="L352" s="187"/>
      <c r="M352" s="193"/>
      <c r="N352" s="194"/>
      <c r="O352" s="194"/>
      <c r="P352" s="194"/>
      <c r="Q352" s="194"/>
      <c r="R352" s="194"/>
      <c r="S352" s="194"/>
      <c r="T352" s="19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189" t="s">
        <v>159</v>
      </c>
      <c r="AU352" s="189" t="s">
        <v>85</v>
      </c>
      <c r="AV352" s="13" t="s">
        <v>85</v>
      </c>
      <c r="AW352" s="13" t="s">
        <v>3</v>
      </c>
      <c r="AX352" s="13" t="s">
        <v>83</v>
      </c>
      <c r="AY352" s="189" t="s">
        <v>150</v>
      </c>
    </row>
    <row r="353" spans="1:65" s="2" customFormat="1" ht="24.15" customHeight="1">
      <c r="A353" s="36"/>
      <c r="B353" s="173"/>
      <c r="C353" s="174" t="s">
        <v>623</v>
      </c>
      <c r="D353" s="174" t="s">
        <v>152</v>
      </c>
      <c r="E353" s="175" t="s">
        <v>624</v>
      </c>
      <c r="F353" s="176" t="s">
        <v>625</v>
      </c>
      <c r="G353" s="177" t="s">
        <v>155</v>
      </c>
      <c r="H353" s="178">
        <v>3.234</v>
      </c>
      <c r="I353" s="179"/>
      <c r="J353" s="180">
        <f>ROUND(I353*H353,2)</f>
        <v>0</v>
      </c>
      <c r="K353" s="176" t="s">
        <v>156</v>
      </c>
      <c r="L353" s="37"/>
      <c r="M353" s="181" t="s">
        <v>1</v>
      </c>
      <c r="N353" s="182" t="s">
        <v>42</v>
      </c>
      <c r="O353" s="75"/>
      <c r="P353" s="183">
        <f>O353*H353</f>
        <v>0</v>
      </c>
      <c r="Q353" s="183">
        <v>0</v>
      </c>
      <c r="R353" s="183">
        <f>Q353*H353</f>
        <v>0</v>
      </c>
      <c r="S353" s="183">
        <v>0</v>
      </c>
      <c r="T353" s="184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5" t="s">
        <v>226</v>
      </c>
      <c r="AT353" s="185" t="s">
        <v>152</v>
      </c>
      <c r="AU353" s="185" t="s">
        <v>85</v>
      </c>
      <c r="AY353" s="17" t="s">
        <v>150</v>
      </c>
      <c r="BE353" s="186">
        <f>IF(N353="základní",J353,0)</f>
        <v>0</v>
      </c>
      <c r="BF353" s="186">
        <f>IF(N353="snížená",J353,0)</f>
        <v>0</v>
      </c>
      <c r="BG353" s="186">
        <f>IF(N353="zákl. přenesená",J353,0)</f>
        <v>0</v>
      </c>
      <c r="BH353" s="186">
        <f>IF(N353="sníž. přenesená",J353,0)</f>
        <v>0</v>
      </c>
      <c r="BI353" s="186">
        <f>IF(N353="nulová",J353,0)</f>
        <v>0</v>
      </c>
      <c r="BJ353" s="17" t="s">
        <v>83</v>
      </c>
      <c r="BK353" s="186">
        <f>ROUND(I353*H353,2)</f>
        <v>0</v>
      </c>
      <c r="BL353" s="17" t="s">
        <v>226</v>
      </c>
      <c r="BM353" s="185" t="s">
        <v>626</v>
      </c>
    </row>
    <row r="354" spans="1:51" s="13" customFormat="1" ht="12">
      <c r="A354" s="13"/>
      <c r="B354" s="187"/>
      <c r="C354" s="13"/>
      <c r="D354" s="188" t="s">
        <v>159</v>
      </c>
      <c r="E354" s="189" t="s">
        <v>1</v>
      </c>
      <c r="F354" s="190" t="s">
        <v>627</v>
      </c>
      <c r="G354" s="13"/>
      <c r="H354" s="191">
        <v>3.234</v>
      </c>
      <c r="I354" s="192"/>
      <c r="J354" s="13"/>
      <c r="K354" s="13"/>
      <c r="L354" s="187"/>
      <c r="M354" s="193"/>
      <c r="N354" s="194"/>
      <c r="O354" s="194"/>
      <c r="P354" s="194"/>
      <c r="Q354" s="194"/>
      <c r="R354" s="194"/>
      <c r="S354" s="194"/>
      <c r="T354" s="19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189" t="s">
        <v>159</v>
      </c>
      <c r="AU354" s="189" t="s">
        <v>85</v>
      </c>
      <c r="AV354" s="13" t="s">
        <v>85</v>
      </c>
      <c r="AW354" s="13" t="s">
        <v>34</v>
      </c>
      <c r="AX354" s="13" t="s">
        <v>83</v>
      </c>
      <c r="AY354" s="189" t="s">
        <v>150</v>
      </c>
    </row>
    <row r="355" spans="1:65" s="2" customFormat="1" ht="16.5" customHeight="1">
      <c r="A355" s="36"/>
      <c r="B355" s="173"/>
      <c r="C355" s="196" t="s">
        <v>628</v>
      </c>
      <c r="D355" s="196" t="s">
        <v>170</v>
      </c>
      <c r="E355" s="197" t="s">
        <v>619</v>
      </c>
      <c r="F355" s="198" t="s">
        <v>620</v>
      </c>
      <c r="G355" s="199" t="s">
        <v>242</v>
      </c>
      <c r="H355" s="200">
        <v>0.001</v>
      </c>
      <c r="I355" s="201"/>
      <c r="J355" s="202">
        <f>ROUND(I355*H355,2)</f>
        <v>0</v>
      </c>
      <c r="K355" s="198" t="s">
        <v>156</v>
      </c>
      <c r="L355" s="203"/>
      <c r="M355" s="204" t="s">
        <v>1</v>
      </c>
      <c r="N355" s="205" t="s">
        <v>42</v>
      </c>
      <c r="O355" s="75"/>
      <c r="P355" s="183">
        <f>O355*H355</f>
        <v>0</v>
      </c>
      <c r="Q355" s="183">
        <v>1</v>
      </c>
      <c r="R355" s="183">
        <f>Q355*H355</f>
        <v>0.001</v>
      </c>
      <c r="S355" s="183">
        <v>0</v>
      </c>
      <c r="T355" s="184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5" t="s">
        <v>306</v>
      </c>
      <c r="AT355" s="185" t="s">
        <v>170</v>
      </c>
      <c r="AU355" s="185" t="s">
        <v>85</v>
      </c>
      <c r="AY355" s="17" t="s">
        <v>150</v>
      </c>
      <c r="BE355" s="186">
        <f>IF(N355="základní",J355,0)</f>
        <v>0</v>
      </c>
      <c r="BF355" s="186">
        <f>IF(N355="snížená",J355,0)</f>
        <v>0</v>
      </c>
      <c r="BG355" s="186">
        <f>IF(N355="zákl. přenesená",J355,0)</f>
        <v>0</v>
      </c>
      <c r="BH355" s="186">
        <f>IF(N355="sníž. přenesená",J355,0)</f>
        <v>0</v>
      </c>
      <c r="BI355" s="186">
        <f>IF(N355="nulová",J355,0)</f>
        <v>0</v>
      </c>
      <c r="BJ355" s="17" t="s">
        <v>83</v>
      </c>
      <c r="BK355" s="186">
        <f>ROUND(I355*H355,2)</f>
        <v>0</v>
      </c>
      <c r="BL355" s="17" t="s">
        <v>226</v>
      </c>
      <c r="BM355" s="185" t="s">
        <v>629</v>
      </c>
    </row>
    <row r="356" spans="1:51" s="13" customFormat="1" ht="12">
      <c r="A356" s="13"/>
      <c r="B356" s="187"/>
      <c r="C356" s="13"/>
      <c r="D356" s="188" t="s">
        <v>159</v>
      </c>
      <c r="E356" s="13"/>
      <c r="F356" s="190" t="s">
        <v>630</v>
      </c>
      <c r="G356" s="13"/>
      <c r="H356" s="191">
        <v>0.001</v>
      </c>
      <c r="I356" s="192"/>
      <c r="J356" s="13"/>
      <c r="K356" s="13"/>
      <c r="L356" s="187"/>
      <c r="M356" s="193"/>
      <c r="N356" s="194"/>
      <c r="O356" s="194"/>
      <c r="P356" s="194"/>
      <c r="Q356" s="194"/>
      <c r="R356" s="194"/>
      <c r="S356" s="194"/>
      <c r="T356" s="19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189" t="s">
        <v>159</v>
      </c>
      <c r="AU356" s="189" t="s">
        <v>85</v>
      </c>
      <c r="AV356" s="13" t="s">
        <v>85</v>
      </c>
      <c r="AW356" s="13" t="s">
        <v>3</v>
      </c>
      <c r="AX356" s="13" t="s">
        <v>83</v>
      </c>
      <c r="AY356" s="189" t="s">
        <v>150</v>
      </c>
    </row>
    <row r="357" spans="1:65" s="2" customFormat="1" ht="24.15" customHeight="1">
      <c r="A357" s="36"/>
      <c r="B357" s="173"/>
      <c r="C357" s="174" t="s">
        <v>631</v>
      </c>
      <c r="D357" s="174" t="s">
        <v>152</v>
      </c>
      <c r="E357" s="175" t="s">
        <v>632</v>
      </c>
      <c r="F357" s="176" t="s">
        <v>633</v>
      </c>
      <c r="G357" s="177" t="s">
        <v>155</v>
      </c>
      <c r="H357" s="178">
        <v>12.81</v>
      </c>
      <c r="I357" s="179"/>
      <c r="J357" s="180">
        <f>ROUND(I357*H357,2)</f>
        <v>0</v>
      </c>
      <c r="K357" s="176" t="s">
        <v>156</v>
      </c>
      <c r="L357" s="37"/>
      <c r="M357" s="181" t="s">
        <v>1</v>
      </c>
      <c r="N357" s="182" t="s">
        <v>42</v>
      </c>
      <c r="O357" s="75"/>
      <c r="P357" s="183">
        <f>O357*H357</f>
        <v>0</v>
      </c>
      <c r="Q357" s="183">
        <v>0</v>
      </c>
      <c r="R357" s="183">
        <f>Q357*H357</f>
        <v>0</v>
      </c>
      <c r="S357" s="183">
        <v>0</v>
      </c>
      <c r="T357" s="184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85" t="s">
        <v>226</v>
      </c>
      <c r="AT357" s="185" t="s">
        <v>152</v>
      </c>
      <c r="AU357" s="185" t="s">
        <v>85</v>
      </c>
      <c r="AY357" s="17" t="s">
        <v>150</v>
      </c>
      <c r="BE357" s="186">
        <f>IF(N357="základní",J357,0)</f>
        <v>0</v>
      </c>
      <c r="BF357" s="186">
        <f>IF(N357="snížená",J357,0)</f>
        <v>0</v>
      </c>
      <c r="BG357" s="186">
        <f>IF(N357="zákl. přenesená",J357,0)</f>
        <v>0</v>
      </c>
      <c r="BH357" s="186">
        <f>IF(N357="sníž. přenesená",J357,0)</f>
        <v>0</v>
      </c>
      <c r="BI357" s="186">
        <f>IF(N357="nulová",J357,0)</f>
        <v>0</v>
      </c>
      <c r="BJ357" s="17" t="s">
        <v>83</v>
      </c>
      <c r="BK357" s="186">
        <f>ROUND(I357*H357,2)</f>
        <v>0</v>
      </c>
      <c r="BL357" s="17" t="s">
        <v>226</v>
      </c>
      <c r="BM357" s="185" t="s">
        <v>634</v>
      </c>
    </row>
    <row r="358" spans="1:51" s="13" customFormat="1" ht="12">
      <c r="A358" s="13"/>
      <c r="B358" s="187"/>
      <c r="C358" s="13"/>
      <c r="D358" s="188" t="s">
        <v>159</v>
      </c>
      <c r="E358" s="189" t="s">
        <v>1</v>
      </c>
      <c r="F358" s="190" t="s">
        <v>635</v>
      </c>
      <c r="G358" s="13"/>
      <c r="H358" s="191">
        <v>12.81</v>
      </c>
      <c r="I358" s="192"/>
      <c r="J358" s="13"/>
      <c r="K358" s="13"/>
      <c r="L358" s="187"/>
      <c r="M358" s="193"/>
      <c r="N358" s="194"/>
      <c r="O358" s="194"/>
      <c r="P358" s="194"/>
      <c r="Q358" s="194"/>
      <c r="R358" s="194"/>
      <c r="S358" s="194"/>
      <c r="T358" s="19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189" t="s">
        <v>159</v>
      </c>
      <c r="AU358" s="189" t="s">
        <v>85</v>
      </c>
      <c r="AV358" s="13" t="s">
        <v>85</v>
      </c>
      <c r="AW358" s="13" t="s">
        <v>34</v>
      </c>
      <c r="AX358" s="13" t="s">
        <v>83</v>
      </c>
      <c r="AY358" s="189" t="s">
        <v>150</v>
      </c>
    </row>
    <row r="359" spans="1:65" s="2" customFormat="1" ht="16.5" customHeight="1">
      <c r="A359" s="36"/>
      <c r="B359" s="173"/>
      <c r="C359" s="196" t="s">
        <v>636</v>
      </c>
      <c r="D359" s="196" t="s">
        <v>170</v>
      </c>
      <c r="E359" s="197" t="s">
        <v>637</v>
      </c>
      <c r="F359" s="198" t="s">
        <v>638</v>
      </c>
      <c r="G359" s="199" t="s">
        <v>639</v>
      </c>
      <c r="H359" s="200">
        <v>15.372</v>
      </c>
      <c r="I359" s="201"/>
      <c r="J359" s="202">
        <f>ROUND(I359*H359,2)</f>
        <v>0</v>
      </c>
      <c r="K359" s="198" t="s">
        <v>1</v>
      </c>
      <c r="L359" s="203"/>
      <c r="M359" s="204" t="s">
        <v>1</v>
      </c>
      <c r="N359" s="205" t="s">
        <v>42</v>
      </c>
      <c r="O359" s="75"/>
      <c r="P359" s="183">
        <f>O359*H359</f>
        <v>0</v>
      </c>
      <c r="Q359" s="183">
        <v>0</v>
      </c>
      <c r="R359" s="183">
        <f>Q359*H359</f>
        <v>0</v>
      </c>
      <c r="S359" s="183">
        <v>0</v>
      </c>
      <c r="T359" s="184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5" t="s">
        <v>306</v>
      </c>
      <c r="AT359" s="185" t="s">
        <v>170</v>
      </c>
      <c r="AU359" s="185" t="s">
        <v>85</v>
      </c>
      <c r="AY359" s="17" t="s">
        <v>150</v>
      </c>
      <c r="BE359" s="186">
        <f>IF(N359="základní",J359,0)</f>
        <v>0</v>
      </c>
      <c r="BF359" s="186">
        <f>IF(N359="snížená",J359,0)</f>
        <v>0</v>
      </c>
      <c r="BG359" s="186">
        <f>IF(N359="zákl. přenesená",J359,0)</f>
        <v>0</v>
      </c>
      <c r="BH359" s="186">
        <f>IF(N359="sníž. přenesená",J359,0)</f>
        <v>0</v>
      </c>
      <c r="BI359" s="186">
        <f>IF(N359="nulová",J359,0)</f>
        <v>0</v>
      </c>
      <c r="BJ359" s="17" t="s">
        <v>83</v>
      </c>
      <c r="BK359" s="186">
        <f>ROUND(I359*H359,2)</f>
        <v>0</v>
      </c>
      <c r="BL359" s="17" t="s">
        <v>226</v>
      </c>
      <c r="BM359" s="185" t="s">
        <v>640</v>
      </c>
    </row>
    <row r="360" spans="1:51" s="13" customFormat="1" ht="12">
      <c r="A360" s="13"/>
      <c r="B360" s="187"/>
      <c r="C360" s="13"/>
      <c r="D360" s="188" t="s">
        <v>159</v>
      </c>
      <c r="E360" s="13"/>
      <c r="F360" s="190" t="s">
        <v>641</v>
      </c>
      <c r="G360" s="13"/>
      <c r="H360" s="191">
        <v>15.372</v>
      </c>
      <c r="I360" s="192"/>
      <c r="J360" s="13"/>
      <c r="K360" s="13"/>
      <c r="L360" s="187"/>
      <c r="M360" s="193"/>
      <c r="N360" s="194"/>
      <c r="O360" s="194"/>
      <c r="P360" s="194"/>
      <c r="Q360" s="194"/>
      <c r="R360" s="194"/>
      <c r="S360" s="194"/>
      <c r="T360" s="19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189" t="s">
        <v>159</v>
      </c>
      <c r="AU360" s="189" t="s">
        <v>85</v>
      </c>
      <c r="AV360" s="13" t="s">
        <v>85</v>
      </c>
      <c r="AW360" s="13" t="s">
        <v>3</v>
      </c>
      <c r="AX360" s="13" t="s">
        <v>83</v>
      </c>
      <c r="AY360" s="189" t="s">
        <v>150</v>
      </c>
    </row>
    <row r="361" spans="1:65" s="2" customFormat="1" ht="21.75" customHeight="1">
      <c r="A361" s="36"/>
      <c r="B361" s="173"/>
      <c r="C361" s="174" t="s">
        <v>642</v>
      </c>
      <c r="D361" s="174" t="s">
        <v>152</v>
      </c>
      <c r="E361" s="175" t="s">
        <v>643</v>
      </c>
      <c r="F361" s="176" t="s">
        <v>644</v>
      </c>
      <c r="G361" s="177" t="s">
        <v>155</v>
      </c>
      <c r="H361" s="178">
        <v>35.636</v>
      </c>
      <c r="I361" s="179"/>
      <c r="J361" s="180">
        <f>ROUND(I361*H361,2)</f>
        <v>0</v>
      </c>
      <c r="K361" s="176" t="s">
        <v>1</v>
      </c>
      <c r="L361" s="37"/>
      <c r="M361" s="181" t="s">
        <v>1</v>
      </c>
      <c r="N361" s="182" t="s">
        <v>42</v>
      </c>
      <c r="O361" s="75"/>
      <c r="P361" s="183">
        <f>O361*H361</f>
        <v>0</v>
      </c>
      <c r="Q361" s="183">
        <v>0.0035</v>
      </c>
      <c r="R361" s="183">
        <f>Q361*H361</f>
        <v>0.12472600000000002</v>
      </c>
      <c r="S361" s="183">
        <v>0</v>
      </c>
      <c r="T361" s="184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5" t="s">
        <v>226</v>
      </c>
      <c r="AT361" s="185" t="s">
        <v>152</v>
      </c>
      <c r="AU361" s="185" t="s">
        <v>85</v>
      </c>
      <c r="AY361" s="17" t="s">
        <v>150</v>
      </c>
      <c r="BE361" s="186">
        <f>IF(N361="základní",J361,0)</f>
        <v>0</v>
      </c>
      <c r="BF361" s="186">
        <f>IF(N361="snížená",J361,0)</f>
        <v>0</v>
      </c>
      <c r="BG361" s="186">
        <f>IF(N361="zákl. přenesená",J361,0)</f>
        <v>0</v>
      </c>
      <c r="BH361" s="186">
        <f>IF(N361="sníž. přenesená",J361,0)</f>
        <v>0</v>
      </c>
      <c r="BI361" s="186">
        <f>IF(N361="nulová",J361,0)</f>
        <v>0</v>
      </c>
      <c r="BJ361" s="17" t="s">
        <v>83</v>
      </c>
      <c r="BK361" s="186">
        <f>ROUND(I361*H361,2)</f>
        <v>0</v>
      </c>
      <c r="BL361" s="17" t="s">
        <v>226</v>
      </c>
      <c r="BM361" s="185" t="s">
        <v>645</v>
      </c>
    </row>
    <row r="362" spans="1:65" s="2" customFormat="1" ht="16.5" customHeight="1">
      <c r="A362" s="36"/>
      <c r="B362" s="173"/>
      <c r="C362" s="174" t="s">
        <v>646</v>
      </c>
      <c r="D362" s="174" t="s">
        <v>152</v>
      </c>
      <c r="E362" s="175" t="s">
        <v>647</v>
      </c>
      <c r="F362" s="176" t="s">
        <v>648</v>
      </c>
      <c r="G362" s="177" t="s">
        <v>155</v>
      </c>
      <c r="H362" s="178">
        <v>35.636</v>
      </c>
      <c r="I362" s="179"/>
      <c r="J362" s="180">
        <f>ROUND(I362*H362,2)</f>
        <v>0</v>
      </c>
      <c r="K362" s="176" t="s">
        <v>1</v>
      </c>
      <c r="L362" s="37"/>
      <c r="M362" s="181" t="s">
        <v>1</v>
      </c>
      <c r="N362" s="182" t="s">
        <v>42</v>
      </c>
      <c r="O362" s="75"/>
      <c r="P362" s="183">
        <f>O362*H362</f>
        <v>0</v>
      </c>
      <c r="Q362" s="183">
        <v>0</v>
      </c>
      <c r="R362" s="183">
        <f>Q362*H362</f>
        <v>0</v>
      </c>
      <c r="S362" s="183">
        <v>0</v>
      </c>
      <c r="T362" s="184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5" t="s">
        <v>226</v>
      </c>
      <c r="AT362" s="185" t="s">
        <v>152</v>
      </c>
      <c r="AU362" s="185" t="s">
        <v>85</v>
      </c>
      <c r="AY362" s="17" t="s">
        <v>150</v>
      </c>
      <c r="BE362" s="186">
        <f>IF(N362="základní",J362,0)</f>
        <v>0</v>
      </c>
      <c r="BF362" s="186">
        <f>IF(N362="snížená",J362,0)</f>
        <v>0</v>
      </c>
      <c r="BG362" s="186">
        <f>IF(N362="zákl. přenesená",J362,0)</f>
        <v>0</v>
      </c>
      <c r="BH362" s="186">
        <f>IF(N362="sníž. přenesená",J362,0)</f>
        <v>0</v>
      </c>
      <c r="BI362" s="186">
        <f>IF(N362="nulová",J362,0)</f>
        <v>0</v>
      </c>
      <c r="BJ362" s="17" t="s">
        <v>83</v>
      </c>
      <c r="BK362" s="186">
        <f>ROUND(I362*H362,2)</f>
        <v>0</v>
      </c>
      <c r="BL362" s="17" t="s">
        <v>226</v>
      </c>
      <c r="BM362" s="185" t="s">
        <v>649</v>
      </c>
    </row>
    <row r="363" spans="1:65" s="2" customFormat="1" ht="24.15" customHeight="1">
      <c r="A363" s="36"/>
      <c r="B363" s="173"/>
      <c r="C363" s="174" t="s">
        <v>650</v>
      </c>
      <c r="D363" s="174" t="s">
        <v>152</v>
      </c>
      <c r="E363" s="175" t="s">
        <v>651</v>
      </c>
      <c r="F363" s="176" t="s">
        <v>652</v>
      </c>
      <c r="G363" s="177" t="s">
        <v>155</v>
      </c>
      <c r="H363" s="178">
        <v>34.336</v>
      </c>
      <c r="I363" s="179"/>
      <c r="J363" s="180">
        <f>ROUND(I363*H363,2)</f>
        <v>0</v>
      </c>
      <c r="K363" s="176" t="s">
        <v>156</v>
      </c>
      <c r="L363" s="37"/>
      <c r="M363" s="181" t="s">
        <v>1</v>
      </c>
      <c r="N363" s="182" t="s">
        <v>42</v>
      </c>
      <c r="O363" s="75"/>
      <c r="P363" s="183">
        <f>O363*H363</f>
        <v>0</v>
      </c>
      <c r="Q363" s="183">
        <v>0.0008</v>
      </c>
      <c r="R363" s="183">
        <f>Q363*H363</f>
        <v>0.0274688</v>
      </c>
      <c r="S363" s="183">
        <v>0</v>
      </c>
      <c r="T363" s="184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5" t="s">
        <v>226</v>
      </c>
      <c r="AT363" s="185" t="s">
        <v>152</v>
      </c>
      <c r="AU363" s="185" t="s">
        <v>85</v>
      </c>
      <c r="AY363" s="17" t="s">
        <v>150</v>
      </c>
      <c r="BE363" s="186">
        <f>IF(N363="základní",J363,0)</f>
        <v>0</v>
      </c>
      <c r="BF363" s="186">
        <f>IF(N363="snížená",J363,0)</f>
        <v>0</v>
      </c>
      <c r="BG363" s="186">
        <f>IF(N363="zákl. přenesená",J363,0)</f>
        <v>0</v>
      </c>
      <c r="BH363" s="186">
        <f>IF(N363="sníž. přenesená",J363,0)</f>
        <v>0</v>
      </c>
      <c r="BI363" s="186">
        <f>IF(N363="nulová",J363,0)</f>
        <v>0</v>
      </c>
      <c r="BJ363" s="17" t="s">
        <v>83</v>
      </c>
      <c r="BK363" s="186">
        <f>ROUND(I363*H363,2)</f>
        <v>0</v>
      </c>
      <c r="BL363" s="17" t="s">
        <v>226</v>
      </c>
      <c r="BM363" s="185" t="s">
        <v>653</v>
      </c>
    </row>
    <row r="364" spans="1:51" s="13" customFormat="1" ht="12">
      <c r="A364" s="13"/>
      <c r="B364" s="187"/>
      <c r="C364" s="13"/>
      <c r="D364" s="188" t="s">
        <v>159</v>
      </c>
      <c r="E364" s="189" t="s">
        <v>1</v>
      </c>
      <c r="F364" s="190" t="s">
        <v>654</v>
      </c>
      <c r="G364" s="13"/>
      <c r="H364" s="191">
        <v>34.336</v>
      </c>
      <c r="I364" s="192"/>
      <c r="J364" s="13"/>
      <c r="K364" s="13"/>
      <c r="L364" s="187"/>
      <c r="M364" s="193"/>
      <c r="N364" s="194"/>
      <c r="O364" s="194"/>
      <c r="P364" s="194"/>
      <c r="Q364" s="194"/>
      <c r="R364" s="194"/>
      <c r="S364" s="194"/>
      <c r="T364" s="19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189" t="s">
        <v>159</v>
      </c>
      <c r="AU364" s="189" t="s">
        <v>85</v>
      </c>
      <c r="AV364" s="13" t="s">
        <v>85</v>
      </c>
      <c r="AW364" s="13" t="s">
        <v>34</v>
      </c>
      <c r="AX364" s="13" t="s">
        <v>83</v>
      </c>
      <c r="AY364" s="189" t="s">
        <v>150</v>
      </c>
    </row>
    <row r="365" spans="1:65" s="2" customFormat="1" ht="24.15" customHeight="1">
      <c r="A365" s="36"/>
      <c r="B365" s="173"/>
      <c r="C365" s="174" t="s">
        <v>655</v>
      </c>
      <c r="D365" s="174" t="s">
        <v>152</v>
      </c>
      <c r="E365" s="175" t="s">
        <v>656</v>
      </c>
      <c r="F365" s="176" t="s">
        <v>657</v>
      </c>
      <c r="G365" s="177" t="s">
        <v>182</v>
      </c>
      <c r="H365" s="178">
        <v>18.275</v>
      </c>
      <c r="I365" s="179"/>
      <c r="J365" s="180">
        <f>ROUND(I365*H365,2)</f>
        <v>0</v>
      </c>
      <c r="K365" s="176" t="s">
        <v>156</v>
      </c>
      <c r="L365" s="37"/>
      <c r="M365" s="181" t="s">
        <v>1</v>
      </c>
      <c r="N365" s="182" t="s">
        <v>42</v>
      </c>
      <c r="O365" s="75"/>
      <c r="P365" s="183">
        <f>O365*H365</f>
        <v>0</v>
      </c>
      <c r="Q365" s="183">
        <v>0.00016</v>
      </c>
      <c r="R365" s="183">
        <f>Q365*H365</f>
        <v>0.002924</v>
      </c>
      <c r="S365" s="183">
        <v>0</v>
      </c>
      <c r="T365" s="184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85" t="s">
        <v>226</v>
      </c>
      <c r="AT365" s="185" t="s">
        <v>152</v>
      </c>
      <c r="AU365" s="185" t="s">
        <v>85</v>
      </c>
      <c r="AY365" s="17" t="s">
        <v>150</v>
      </c>
      <c r="BE365" s="186">
        <f>IF(N365="základní",J365,0)</f>
        <v>0</v>
      </c>
      <c r="BF365" s="186">
        <f>IF(N365="snížená",J365,0)</f>
        <v>0</v>
      </c>
      <c r="BG365" s="186">
        <f>IF(N365="zákl. přenesená",J365,0)</f>
        <v>0</v>
      </c>
      <c r="BH365" s="186">
        <f>IF(N365="sníž. přenesená",J365,0)</f>
        <v>0</v>
      </c>
      <c r="BI365" s="186">
        <f>IF(N365="nulová",J365,0)</f>
        <v>0</v>
      </c>
      <c r="BJ365" s="17" t="s">
        <v>83</v>
      </c>
      <c r="BK365" s="186">
        <f>ROUND(I365*H365,2)</f>
        <v>0</v>
      </c>
      <c r="BL365" s="17" t="s">
        <v>226</v>
      </c>
      <c r="BM365" s="185" t="s">
        <v>658</v>
      </c>
    </row>
    <row r="366" spans="1:51" s="13" customFormat="1" ht="12">
      <c r="A366" s="13"/>
      <c r="B366" s="187"/>
      <c r="C366" s="13"/>
      <c r="D366" s="188" t="s">
        <v>159</v>
      </c>
      <c r="E366" s="189" t="s">
        <v>1</v>
      </c>
      <c r="F366" s="190" t="s">
        <v>659</v>
      </c>
      <c r="G366" s="13"/>
      <c r="H366" s="191">
        <v>18.275</v>
      </c>
      <c r="I366" s="192"/>
      <c r="J366" s="13"/>
      <c r="K366" s="13"/>
      <c r="L366" s="187"/>
      <c r="M366" s="193"/>
      <c r="N366" s="194"/>
      <c r="O366" s="194"/>
      <c r="P366" s="194"/>
      <c r="Q366" s="194"/>
      <c r="R366" s="194"/>
      <c r="S366" s="194"/>
      <c r="T366" s="19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189" t="s">
        <v>159</v>
      </c>
      <c r="AU366" s="189" t="s">
        <v>85</v>
      </c>
      <c r="AV366" s="13" t="s">
        <v>85</v>
      </c>
      <c r="AW366" s="13" t="s">
        <v>34</v>
      </c>
      <c r="AX366" s="13" t="s">
        <v>83</v>
      </c>
      <c r="AY366" s="189" t="s">
        <v>150</v>
      </c>
    </row>
    <row r="367" spans="1:65" s="2" customFormat="1" ht="24.15" customHeight="1">
      <c r="A367" s="36"/>
      <c r="B367" s="173"/>
      <c r="C367" s="174" t="s">
        <v>660</v>
      </c>
      <c r="D367" s="174" t="s">
        <v>152</v>
      </c>
      <c r="E367" s="175" t="s">
        <v>661</v>
      </c>
      <c r="F367" s="176" t="s">
        <v>662</v>
      </c>
      <c r="G367" s="177" t="s">
        <v>168</v>
      </c>
      <c r="H367" s="178">
        <v>1.95</v>
      </c>
      <c r="I367" s="179"/>
      <c r="J367" s="180">
        <f>ROUND(I367*H367,2)</f>
        <v>0</v>
      </c>
      <c r="K367" s="176" t="s">
        <v>156</v>
      </c>
      <c r="L367" s="37"/>
      <c r="M367" s="181" t="s">
        <v>1</v>
      </c>
      <c r="N367" s="182" t="s">
        <v>42</v>
      </c>
      <c r="O367" s="75"/>
      <c r="P367" s="183">
        <f>O367*H367</f>
        <v>0</v>
      </c>
      <c r="Q367" s="183">
        <v>0.00018</v>
      </c>
      <c r="R367" s="183">
        <f>Q367*H367</f>
        <v>0.000351</v>
      </c>
      <c r="S367" s="183">
        <v>0</v>
      </c>
      <c r="T367" s="184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85" t="s">
        <v>226</v>
      </c>
      <c r="AT367" s="185" t="s">
        <v>152</v>
      </c>
      <c r="AU367" s="185" t="s">
        <v>85</v>
      </c>
      <c r="AY367" s="17" t="s">
        <v>150</v>
      </c>
      <c r="BE367" s="186">
        <f>IF(N367="základní",J367,0)</f>
        <v>0</v>
      </c>
      <c r="BF367" s="186">
        <f>IF(N367="snížená",J367,0)</f>
        <v>0</v>
      </c>
      <c r="BG367" s="186">
        <f>IF(N367="zákl. přenesená",J367,0)</f>
        <v>0</v>
      </c>
      <c r="BH367" s="186">
        <f>IF(N367="sníž. přenesená",J367,0)</f>
        <v>0</v>
      </c>
      <c r="BI367" s="186">
        <f>IF(N367="nulová",J367,0)</f>
        <v>0</v>
      </c>
      <c r="BJ367" s="17" t="s">
        <v>83</v>
      </c>
      <c r="BK367" s="186">
        <f>ROUND(I367*H367,2)</f>
        <v>0</v>
      </c>
      <c r="BL367" s="17" t="s">
        <v>226</v>
      </c>
      <c r="BM367" s="185" t="s">
        <v>663</v>
      </c>
    </row>
    <row r="368" spans="1:51" s="13" customFormat="1" ht="12">
      <c r="A368" s="13"/>
      <c r="B368" s="187"/>
      <c r="C368" s="13"/>
      <c r="D368" s="188" t="s">
        <v>159</v>
      </c>
      <c r="E368" s="189" t="s">
        <v>1</v>
      </c>
      <c r="F368" s="190" t="s">
        <v>664</v>
      </c>
      <c r="G368" s="13"/>
      <c r="H368" s="191">
        <v>1.95</v>
      </c>
      <c r="I368" s="192"/>
      <c r="J368" s="13"/>
      <c r="K368" s="13"/>
      <c r="L368" s="187"/>
      <c r="M368" s="193"/>
      <c r="N368" s="194"/>
      <c r="O368" s="194"/>
      <c r="P368" s="194"/>
      <c r="Q368" s="194"/>
      <c r="R368" s="194"/>
      <c r="S368" s="194"/>
      <c r="T368" s="19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189" t="s">
        <v>159</v>
      </c>
      <c r="AU368" s="189" t="s">
        <v>85</v>
      </c>
      <c r="AV368" s="13" t="s">
        <v>85</v>
      </c>
      <c r="AW368" s="13" t="s">
        <v>34</v>
      </c>
      <c r="AX368" s="13" t="s">
        <v>83</v>
      </c>
      <c r="AY368" s="189" t="s">
        <v>150</v>
      </c>
    </row>
    <row r="369" spans="1:65" s="2" customFormat="1" ht="24.15" customHeight="1">
      <c r="A369" s="36"/>
      <c r="B369" s="173"/>
      <c r="C369" s="174" t="s">
        <v>665</v>
      </c>
      <c r="D369" s="174" t="s">
        <v>152</v>
      </c>
      <c r="E369" s="175" t="s">
        <v>666</v>
      </c>
      <c r="F369" s="176" t="s">
        <v>667</v>
      </c>
      <c r="G369" s="177" t="s">
        <v>155</v>
      </c>
      <c r="H369" s="178">
        <v>49.4</v>
      </c>
      <c r="I369" s="179"/>
      <c r="J369" s="180">
        <f>ROUND(I369*H369,2)</f>
        <v>0</v>
      </c>
      <c r="K369" s="176" t="s">
        <v>1</v>
      </c>
      <c r="L369" s="37"/>
      <c r="M369" s="181" t="s">
        <v>1</v>
      </c>
      <c r="N369" s="182" t="s">
        <v>42</v>
      </c>
      <c r="O369" s="75"/>
      <c r="P369" s="183">
        <f>O369*H369</f>
        <v>0</v>
      </c>
      <c r="Q369" s="183">
        <v>0.00018</v>
      </c>
      <c r="R369" s="183">
        <f>Q369*H369</f>
        <v>0.008892</v>
      </c>
      <c r="S369" s="183">
        <v>0</v>
      </c>
      <c r="T369" s="184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85" t="s">
        <v>226</v>
      </c>
      <c r="AT369" s="185" t="s">
        <v>152</v>
      </c>
      <c r="AU369" s="185" t="s">
        <v>85</v>
      </c>
      <c r="AY369" s="17" t="s">
        <v>150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17" t="s">
        <v>83</v>
      </c>
      <c r="BK369" s="186">
        <f>ROUND(I369*H369,2)</f>
        <v>0</v>
      </c>
      <c r="BL369" s="17" t="s">
        <v>226</v>
      </c>
      <c r="BM369" s="185" t="s">
        <v>668</v>
      </c>
    </row>
    <row r="370" spans="1:51" s="13" customFormat="1" ht="12">
      <c r="A370" s="13"/>
      <c r="B370" s="187"/>
      <c r="C370" s="13"/>
      <c r="D370" s="188" t="s">
        <v>159</v>
      </c>
      <c r="E370" s="189" t="s">
        <v>1</v>
      </c>
      <c r="F370" s="190" t="s">
        <v>669</v>
      </c>
      <c r="G370" s="13"/>
      <c r="H370" s="191">
        <v>49.4</v>
      </c>
      <c r="I370" s="192"/>
      <c r="J370" s="13"/>
      <c r="K370" s="13"/>
      <c r="L370" s="187"/>
      <c r="M370" s="193"/>
      <c r="N370" s="194"/>
      <c r="O370" s="194"/>
      <c r="P370" s="194"/>
      <c r="Q370" s="194"/>
      <c r="R370" s="194"/>
      <c r="S370" s="194"/>
      <c r="T370" s="19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189" t="s">
        <v>159</v>
      </c>
      <c r="AU370" s="189" t="s">
        <v>85</v>
      </c>
      <c r="AV370" s="13" t="s">
        <v>85</v>
      </c>
      <c r="AW370" s="13" t="s">
        <v>34</v>
      </c>
      <c r="AX370" s="13" t="s">
        <v>83</v>
      </c>
      <c r="AY370" s="189" t="s">
        <v>150</v>
      </c>
    </row>
    <row r="371" spans="1:65" s="2" customFormat="1" ht="24.15" customHeight="1">
      <c r="A371" s="36"/>
      <c r="B371" s="173"/>
      <c r="C371" s="196" t="s">
        <v>670</v>
      </c>
      <c r="D371" s="196" t="s">
        <v>170</v>
      </c>
      <c r="E371" s="197" t="s">
        <v>671</v>
      </c>
      <c r="F371" s="198" t="s">
        <v>672</v>
      </c>
      <c r="G371" s="199" t="s">
        <v>155</v>
      </c>
      <c r="H371" s="200">
        <v>49.4</v>
      </c>
      <c r="I371" s="201"/>
      <c r="J371" s="202">
        <f>ROUND(I371*H371,2)</f>
        <v>0</v>
      </c>
      <c r="K371" s="198" t="s">
        <v>1</v>
      </c>
      <c r="L371" s="203"/>
      <c r="M371" s="204" t="s">
        <v>1</v>
      </c>
      <c r="N371" s="205" t="s">
        <v>42</v>
      </c>
      <c r="O371" s="75"/>
      <c r="P371" s="183">
        <f>O371*H371</f>
        <v>0</v>
      </c>
      <c r="Q371" s="183">
        <v>0.0021</v>
      </c>
      <c r="R371" s="183">
        <f>Q371*H371</f>
        <v>0.10373999999999999</v>
      </c>
      <c r="S371" s="183">
        <v>0</v>
      </c>
      <c r="T371" s="184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85" t="s">
        <v>306</v>
      </c>
      <c r="AT371" s="185" t="s">
        <v>170</v>
      </c>
      <c r="AU371" s="185" t="s">
        <v>85</v>
      </c>
      <c r="AY371" s="17" t="s">
        <v>150</v>
      </c>
      <c r="BE371" s="186">
        <f>IF(N371="základní",J371,0)</f>
        <v>0</v>
      </c>
      <c r="BF371" s="186">
        <f>IF(N371="snížená",J371,0)</f>
        <v>0</v>
      </c>
      <c r="BG371" s="186">
        <f>IF(N371="zákl. přenesená",J371,0)</f>
        <v>0</v>
      </c>
      <c r="BH371" s="186">
        <f>IF(N371="sníž. přenesená",J371,0)</f>
        <v>0</v>
      </c>
      <c r="BI371" s="186">
        <f>IF(N371="nulová",J371,0)</f>
        <v>0</v>
      </c>
      <c r="BJ371" s="17" t="s">
        <v>83</v>
      </c>
      <c r="BK371" s="186">
        <f>ROUND(I371*H371,2)</f>
        <v>0</v>
      </c>
      <c r="BL371" s="17" t="s">
        <v>226</v>
      </c>
      <c r="BM371" s="185" t="s">
        <v>673</v>
      </c>
    </row>
    <row r="372" spans="1:51" s="13" customFormat="1" ht="12">
      <c r="A372" s="13"/>
      <c r="B372" s="187"/>
      <c r="C372" s="13"/>
      <c r="D372" s="188" t="s">
        <v>159</v>
      </c>
      <c r="E372" s="189" t="s">
        <v>1</v>
      </c>
      <c r="F372" s="190" t="s">
        <v>669</v>
      </c>
      <c r="G372" s="13"/>
      <c r="H372" s="191">
        <v>49.4</v>
      </c>
      <c r="I372" s="192"/>
      <c r="J372" s="13"/>
      <c r="K372" s="13"/>
      <c r="L372" s="187"/>
      <c r="M372" s="193"/>
      <c r="N372" s="194"/>
      <c r="O372" s="194"/>
      <c r="P372" s="194"/>
      <c r="Q372" s="194"/>
      <c r="R372" s="194"/>
      <c r="S372" s="194"/>
      <c r="T372" s="19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189" t="s">
        <v>159</v>
      </c>
      <c r="AU372" s="189" t="s">
        <v>85</v>
      </c>
      <c r="AV372" s="13" t="s">
        <v>85</v>
      </c>
      <c r="AW372" s="13" t="s">
        <v>34</v>
      </c>
      <c r="AX372" s="13" t="s">
        <v>83</v>
      </c>
      <c r="AY372" s="189" t="s">
        <v>150</v>
      </c>
    </row>
    <row r="373" spans="1:65" s="2" customFormat="1" ht="33" customHeight="1">
      <c r="A373" s="36"/>
      <c r="B373" s="173"/>
      <c r="C373" s="174" t="s">
        <v>674</v>
      </c>
      <c r="D373" s="174" t="s">
        <v>152</v>
      </c>
      <c r="E373" s="175" t="s">
        <v>675</v>
      </c>
      <c r="F373" s="176" t="s">
        <v>676</v>
      </c>
      <c r="G373" s="177" t="s">
        <v>155</v>
      </c>
      <c r="H373" s="178">
        <v>17.2</v>
      </c>
      <c r="I373" s="179"/>
      <c r="J373" s="180">
        <f>ROUND(I373*H373,2)</f>
        <v>0</v>
      </c>
      <c r="K373" s="176" t="s">
        <v>1</v>
      </c>
      <c r="L373" s="37"/>
      <c r="M373" s="181" t="s">
        <v>1</v>
      </c>
      <c r="N373" s="182" t="s">
        <v>42</v>
      </c>
      <c r="O373" s="75"/>
      <c r="P373" s="183">
        <f>O373*H373</f>
        <v>0</v>
      </c>
      <c r="Q373" s="183">
        <v>0.0045</v>
      </c>
      <c r="R373" s="183">
        <f>Q373*H373</f>
        <v>0.0774</v>
      </c>
      <c r="S373" s="183">
        <v>0</v>
      </c>
      <c r="T373" s="184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85" t="s">
        <v>226</v>
      </c>
      <c r="AT373" s="185" t="s">
        <v>152</v>
      </c>
      <c r="AU373" s="185" t="s">
        <v>85</v>
      </c>
      <c r="AY373" s="17" t="s">
        <v>150</v>
      </c>
      <c r="BE373" s="186">
        <f>IF(N373="základní",J373,0)</f>
        <v>0</v>
      </c>
      <c r="BF373" s="186">
        <f>IF(N373="snížená",J373,0)</f>
        <v>0</v>
      </c>
      <c r="BG373" s="186">
        <f>IF(N373="zákl. přenesená",J373,0)</f>
        <v>0</v>
      </c>
      <c r="BH373" s="186">
        <f>IF(N373="sníž. přenesená",J373,0)</f>
        <v>0</v>
      </c>
      <c r="BI373" s="186">
        <f>IF(N373="nulová",J373,0)</f>
        <v>0</v>
      </c>
      <c r="BJ373" s="17" t="s">
        <v>83</v>
      </c>
      <c r="BK373" s="186">
        <f>ROUND(I373*H373,2)</f>
        <v>0</v>
      </c>
      <c r="BL373" s="17" t="s">
        <v>226</v>
      </c>
      <c r="BM373" s="185" t="s">
        <v>677</v>
      </c>
    </row>
    <row r="374" spans="1:51" s="13" customFormat="1" ht="12">
      <c r="A374" s="13"/>
      <c r="B374" s="187"/>
      <c r="C374" s="13"/>
      <c r="D374" s="188" t="s">
        <v>159</v>
      </c>
      <c r="E374" s="189" t="s">
        <v>1</v>
      </c>
      <c r="F374" s="190" t="s">
        <v>420</v>
      </c>
      <c r="G374" s="13"/>
      <c r="H374" s="191">
        <v>17.2</v>
      </c>
      <c r="I374" s="192"/>
      <c r="J374" s="13"/>
      <c r="K374" s="13"/>
      <c r="L374" s="187"/>
      <c r="M374" s="193"/>
      <c r="N374" s="194"/>
      <c r="O374" s="194"/>
      <c r="P374" s="194"/>
      <c r="Q374" s="194"/>
      <c r="R374" s="194"/>
      <c r="S374" s="194"/>
      <c r="T374" s="19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189" t="s">
        <v>159</v>
      </c>
      <c r="AU374" s="189" t="s">
        <v>85</v>
      </c>
      <c r="AV374" s="13" t="s">
        <v>85</v>
      </c>
      <c r="AW374" s="13" t="s">
        <v>34</v>
      </c>
      <c r="AX374" s="13" t="s">
        <v>83</v>
      </c>
      <c r="AY374" s="189" t="s">
        <v>150</v>
      </c>
    </row>
    <row r="375" spans="1:65" s="2" customFormat="1" ht="66.75" customHeight="1">
      <c r="A375" s="36"/>
      <c r="B375" s="173"/>
      <c r="C375" s="174" t="s">
        <v>678</v>
      </c>
      <c r="D375" s="174" t="s">
        <v>152</v>
      </c>
      <c r="E375" s="175" t="s">
        <v>679</v>
      </c>
      <c r="F375" s="176" t="s">
        <v>680</v>
      </c>
      <c r="G375" s="177" t="s">
        <v>182</v>
      </c>
      <c r="H375" s="178">
        <v>63.6</v>
      </c>
      <c r="I375" s="179"/>
      <c r="J375" s="180">
        <f>ROUND(I375*H375,2)</f>
        <v>0</v>
      </c>
      <c r="K375" s="176" t="s">
        <v>1</v>
      </c>
      <c r="L375" s="37"/>
      <c r="M375" s="181" t="s">
        <v>1</v>
      </c>
      <c r="N375" s="182" t="s">
        <v>42</v>
      </c>
      <c r="O375" s="75"/>
      <c r="P375" s="183">
        <f>O375*H375</f>
        <v>0</v>
      </c>
      <c r="Q375" s="183">
        <v>0</v>
      </c>
      <c r="R375" s="183">
        <f>Q375*H375</f>
        <v>0</v>
      </c>
      <c r="S375" s="183">
        <v>0</v>
      </c>
      <c r="T375" s="184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85" t="s">
        <v>226</v>
      </c>
      <c r="AT375" s="185" t="s">
        <v>152</v>
      </c>
      <c r="AU375" s="185" t="s">
        <v>85</v>
      </c>
      <c r="AY375" s="17" t="s">
        <v>150</v>
      </c>
      <c r="BE375" s="186">
        <f>IF(N375="základní",J375,0)</f>
        <v>0</v>
      </c>
      <c r="BF375" s="186">
        <f>IF(N375="snížená",J375,0)</f>
        <v>0</v>
      </c>
      <c r="BG375" s="186">
        <f>IF(N375="zákl. přenesená",J375,0)</f>
        <v>0</v>
      </c>
      <c r="BH375" s="186">
        <f>IF(N375="sníž. přenesená",J375,0)</f>
        <v>0</v>
      </c>
      <c r="BI375" s="186">
        <f>IF(N375="nulová",J375,0)</f>
        <v>0</v>
      </c>
      <c r="BJ375" s="17" t="s">
        <v>83</v>
      </c>
      <c r="BK375" s="186">
        <f>ROUND(I375*H375,2)</f>
        <v>0</v>
      </c>
      <c r="BL375" s="17" t="s">
        <v>226</v>
      </c>
      <c r="BM375" s="185" t="s">
        <v>681</v>
      </c>
    </row>
    <row r="376" spans="1:51" s="13" customFormat="1" ht="12">
      <c r="A376" s="13"/>
      <c r="B376" s="187"/>
      <c r="C376" s="13"/>
      <c r="D376" s="188" t="s">
        <v>159</v>
      </c>
      <c r="E376" s="189" t="s">
        <v>1</v>
      </c>
      <c r="F376" s="190" t="s">
        <v>682</v>
      </c>
      <c r="G376" s="13"/>
      <c r="H376" s="191">
        <v>63.6</v>
      </c>
      <c r="I376" s="192"/>
      <c r="J376" s="13"/>
      <c r="K376" s="13"/>
      <c r="L376" s="187"/>
      <c r="M376" s="193"/>
      <c r="N376" s="194"/>
      <c r="O376" s="194"/>
      <c r="P376" s="194"/>
      <c r="Q376" s="194"/>
      <c r="R376" s="194"/>
      <c r="S376" s="194"/>
      <c r="T376" s="19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189" t="s">
        <v>159</v>
      </c>
      <c r="AU376" s="189" t="s">
        <v>85</v>
      </c>
      <c r="AV376" s="13" t="s">
        <v>85</v>
      </c>
      <c r="AW376" s="13" t="s">
        <v>34</v>
      </c>
      <c r="AX376" s="13" t="s">
        <v>83</v>
      </c>
      <c r="AY376" s="189" t="s">
        <v>150</v>
      </c>
    </row>
    <row r="377" spans="1:65" s="2" customFormat="1" ht="37.8" customHeight="1">
      <c r="A377" s="36"/>
      <c r="B377" s="173"/>
      <c r="C377" s="174" t="s">
        <v>683</v>
      </c>
      <c r="D377" s="174" t="s">
        <v>152</v>
      </c>
      <c r="E377" s="175" t="s">
        <v>684</v>
      </c>
      <c r="F377" s="176" t="s">
        <v>685</v>
      </c>
      <c r="G377" s="177" t="s">
        <v>155</v>
      </c>
      <c r="H377" s="178">
        <v>279.975</v>
      </c>
      <c r="I377" s="179"/>
      <c r="J377" s="180">
        <f>ROUND(I377*H377,2)</f>
        <v>0</v>
      </c>
      <c r="K377" s="176" t="s">
        <v>1</v>
      </c>
      <c r="L377" s="37"/>
      <c r="M377" s="181" t="s">
        <v>1</v>
      </c>
      <c r="N377" s="182" t="s">
        <v>42</v>
      </c>
      <c r="O377" s="75"/>
      <c r="P377" s="183">
        <f>O377*H377</f>
        <v>0</v>
      </c>
      <c r="Q377" s="183">
        <v>0</v>
      </c>
      <c r="R377" s="183">
        <f>Q377*H377</f>
        <v>0</v>
      </c>
      <c r="S377" s="183">
        <v>0</v>
      </c>
      <c r="T377" s="184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5" t="s">
        <v>226</v>
      </c>
      <c r="AT377" s="185" t="s">
        <v>152</v>
      </c>
      <c r="AU377" s="185" t="s">
        <v>85</v>
      </c>
      <c r="AY377" s="17" t="s">
        <v>150</v>
      </c>
      <c r="BE377" s="186">
        <f>IF(N377="základní",J377,0)</f>
        <v>0</v>
      </c>
      <c r="BF377" s="186">
        <f>IF(N377="snížená",J377,0)</f>
        <v>0</v>
      </c>
      <c r="BG377" s="186">
        <f>IF(N377="zákl. přenesená",J377,0)</f>
        <v>0</v>
      </c>
      <c r="BH377" s="186">
        <f>IF(N377="sníž. přenesená",J377,0)</f>
        <v>0</v>
      </c>
      <c r="BI377" s="186">
        <f>IF(N377="nulová",J377,0)</f>
        <v>0</v>
      </c>
      <c r="BJ377" s="17" t="s">
        <v>83</v>
      </c>
      <c r="BK377" s="186">
        <f>ROUND(I377*H377,2)</f>
        <v>0</v>
      </c>
      <c r="BL377" s="17" t="s">
        <v>226</v>
      </c>
      <c r="BM377" s="185" t="s">
        <v>686</v>
      </c>
    </row>
    <row r="378" spans="1:51" s="13" customFormat="1" ht="12">
      <c r="A378" s="13"/>
      <c r="B378" s="187"/>
      <c r="C378" s="13"/>
      <c r="D378" s="188" t="s">
        <v>159</v>
      </c>
      <c r="E378" s="189" t="s">
        <v>1</v>
      </c>
      <c r="F378" s="190" t="s">
        <v>687</v>
      </c>
      <c r="G378" s="13"/>
      <c r="H378" s="191">
        <v>284.44</v>
      </c>
      <c r="I378" s="192"/>
      <c r="J378" s="13"/>
      <c r="K378" s="13"/>
      <c r="L378" s="187"/>
      <c r="M378" s="193"/>
      <c r="N378" s="194"/>
      <c r="O378" s="194"/>
      <c r="P378" s="194"/>
      <c r="Q378" s="194"/>
      <c r="R378" s="194"/>
      <c r="S378" s="194"/>
      <c r="T378" s="19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89" t="s">
        <v>159</v>
      </c>
      <c r="AU378" s="189" t="s">
        <v>85</v>
      </c>
      <c r="AV378" s="13" t="s">
        <v>85</v>
      </c>
      <c r="AW378" s="13" t="s">
        <v>34</v>
      </c>
      <c r="AX378" s="13" t="s">
        <v>77</v>
      </c>
      <c r="AY378" s="189" t="s">
        <v>150</v>
      </c>
    </row>
    <row r="379" spans="1:51" s="13" customFormat="1" ht="12">
      <c r="A379" s="13"/>
      <c r="B379" s="187"/>
      <c r="C379" s="13"/>
      <c r="D379" s="188" t="s">
        <v>159</v>
      </c>
      <c r="E379" s="189" t="s">
        <v>1</v>
      </c>
      <c r="F379" s="190" t="s">
        <v>688</v>
      </c>
      <c r="G379" s="13"/>
      <c r="H379" s="191">
        <v>17.03</v>
      </c>
      <c r="I379" s="192"/>
      <c r="J379" s="13"/>
      <c r="K379" s="13"/>
      <c r="L379" s="187"/>
      <c r="M379" s="193"/>
      <c r="N379" s="194"/>
      <c r="O379" s="194"/>
      <c r="P379" s="194"/>
      <c r="Q379" s="194"/>
      <c r="R379" s="194"/>
      <c r="S379" s="194"/>
      <c r="T379" s="19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189" t="s">
        <v>159</v>
      </c>
      <c r="AU379" s="189" t="s">
        <v>85</v>
      </c>
      <c r="AV379" s="13" t="s">
        <v>85</v>
      </c>
      <c r="AW379" s="13" t="s">
        <v>34</v>
      </c>
      <c r="AX379" s="13" t="s">
        <v>77</v>
      </c>
      <c r="AY379" s="189" t="s">
        <v>150</v>
      </c>
    </row>
    <row r="380" spans="1:51" s="13" customFormat="1" ht="12">
      <c r="A380" s="13"/>
      <c r="B380" s="187"/>
      <c r="C380" s="13"/>
      <c r="D380" s="188" t="s">
        <v>159</v>
      </c>
      <c r="E380" s="189" t="s">
        <v>1</v>
      </c>
      <c r="F380" s="190" t="s">
        <v>689</v>
      </c>
      <c r="G380" s="13"/>
      <c r="H380" s="191">
        <v>-25.135</v>
      </c>
      <c r="I380" s="192"/>
      <c r="J380" s="13"/>
      <c r="K380" s="13"/>
      <c r="L380" s="187"/>
      <c r="M380" s="193"/>
      <c r="N380" s="194"/>
      <c r="O380" s="194"/>
      <c r="P380" s="194"/>
      <c r="Q380" s="194"/>
      <c r="R380" s="194"/>
      <c r="S380" s="194"/>
      <c r="T380" s="19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189" t="s">
        <v>159</v>
      </c>
      <c r="AU380" s="189" t="s">
        <v>85</v>
      </c>
      <c r="AV380" s="13" t="s">
        <v>85</v>
      </c>
      <c r="AW380" s="13" t="s">
        <v>34</v>
      </c>
      <c r="AX380" s="13" t="s">
        <v>77</v>
      </c>
      <c r="AY380" s="189" t="s">
        <v>150</v>
      </c>
    </row>
    <row r="381" spans="1:51" s="13" customFormat="1" ht="12">
      <c r="A381" s="13"/>
      <c r="B381" s="187"/>
      <c r="C381" s="13"/>
      <c r="D381" s="188" t="s">
        <v>159</v>
      </c>
      <c r="E381" s="189" t="s">
        <v>1</v>
      </c>
      <c r="F381" s="190" t="s">
        <v>690</v>
      </c>
      <c r="G381" s="13"/>
      <c r="H381" s="191">
        <v>3.64</v>
      </c>
      <c r="I381" s="192"/>
      <c r="J381" s="13"/>
      <c r="K381" s="13"/>
      <c r="L381" s="187"/>
      <c r="M381" s="193"/>
      <c r="N381" s="194"/>
      <c r="O381" s="194"/>
      <c r="P381" s="194"/>
      <c r="Q381" s="194"/>
      <c r="R381" s="194"/>
      <c r="S381" s="194"/>
      <c r="T381" s="19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189" t="s">
        <v>159</v>
      </c>
      <c r="AU381" s="189" t="s">
        <v>85</v>
      </c>
      <c r="AV381" s="13" t="s">
        <v>85</v>
      </c>
      <c r="AW381" s="13" t="s">
        <v>34</v>
      </c>
      <c r="AX381" s="13" t="s">
        <v>77</v>
      </c>
      <c r="AY381" s="189" t="s">
        <v>150</v>
      </c>
    </row>
    <row r="382" spans="1:51" s="14" customFormat="1" ht="12">
      <c r="A382" s="14"/>
      <c r="B382" s="206"/>
      <c r="C382" s="14"/>
      <c r="D382" s="188" t="s">
        <v>159</v>
      </c>
      <c r="E382" s="207" t="s">
        <v>1</v>
      </c>
      <c r="F382" s="208" t="s">
        <v>265</v>
      </c>
      <c r="G382" s="14"/>
      <c r="H382" s="209">
        <v>279.975</v>
      </c>
      <c r="I382" s="210"/>
      <c r="J382" s="14"/>
      <c r="K382" s="14"/>
      <c r="L382" s="206"/>
      <c r="M382" s="211"/>
      <c r="N382" s="212"/>
      <c r="O382" s="212"/>
      <c r="P382" s="212"/>
      <c r="Q382" s="212"/>
      <c r="R382" s="212"/>
      <c r="S382" s="212"/>
      <c r="T382" s="21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07" t="s">
        <v>159</v>
      </c>
      <c r="AU382" s="207" t="s">
        <v>85</v>
      </c>
      <c r="AV382" s="14" t="s">
        <v>157</v>
      </c>
      <c r="AW382" s="14" t="s">
        <v>34</v>
      </c>
      <c r="AX382" s="14" t="s">
        <v>83</v>
      </c>
      <c r="AY382" s="207" t="s">
        <v>150</v>
      </c>
    </row>
    <row r="383" spans="1:65" s="2" customFormat="1" ht="33" customHeight="1">
      <c r="A383" s="36"/>
      <c r="B383" s="173"/>
      <c r="C383" s="174" t="s">
        <v>691</v>
      </c>
      <c r="D383" s="174" t="s">
        <v>152</v>
      </c>
      <c r="E383" s="175" t="s">
        <v>692</v>
      </c>
      <c r="F383" s="176" t="s">
        <v>693</v>
      </c>
      <c r="G383" s="177" t="s">
        <v>242</v>
      </c>
      <c r="H383" s="178">
        <v>0.348</v>
      </c>
      <c r="I383" s="179"/>
      <c r="J383" s="180">
        <f>ROUND(I383*H383,2)</f>
        <v>0</v>
      </c>
      <c r="K383" s="176" t="s">
        <v>156</v>
      </c>
      <c r="L383" s="37"/>
      <c r="M383" s="181" t="s">
        <v>1</v>
      </c>
      <c r="N383" s="182" t="s">
        <v>42</v>
      </c>
      <c r="O383" s="75"/>
      <c r="P383" s="183">
        <f>O383*H383</f>
        <v>0</v>
      </c>
      <c r="Q383" s="183">
        <v>0</v>
      </c>
      <c r="R383" s="183">
        <f>Q383*H383</f>
        <v>0</v>
      </c>
      <c r="S383" s="183">
        <v>0</v>
      </c>
      <c r="T383" s="184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85" t="s">
        <v>226</v>
      </c>
      <c r="AT383" s="185" t="s">
        <v>152</v>
      </c>
      <c r="AU383" s="185" t="s">
        <v>85</v>
      </c>
      <c r="AY383" s="17" t="s">
        <v>150</v>
      </c>
      <c r="BE383" s="186">
        <f>IF(N383="základní",J383,0)</f>
        <v>0</v>
      </c>
      <c r="BF383" s="186">
        <f>IF(N383="snížená",J383,0)</f>
        <v>0</v>
      </c>
      <c r="BG383" s="186">
        <f>IF(N383="zákl. přenesená",J383,0)</f>
        <v>0</v>
      </c>
      <c r="BH383" s="186">
        <f>IF(N383="sníž. přenesená",J383,0)</f>
        <v>0</v>
      </c>
      <c r="BI383" s="186">
        <f>IF(N383="nulová",J383,0)</f>
        <v>0</v>
      </c>
      <c r="BJ383" s="17" t="s">
        <v>83</v>
      </c>
      <c r="BK383" s="186">
        <f>ROUND(I383*H383,2)</f>
        <v>0</v>
      </c>
      <c r="BL383" s="17" t="s">
        <v>226</v>
      </c>
      <c r="BM383" s="185" t="s">
        <v>694</v>
      </c>
    </row>
    <row r="384" spans="1:65" s="2" customFormat="1" ht="24.15" customHeight="1">
      <c r="A384" s="36"/>
      <c r="B384" s="173"/>
      <c r="C384" s="174" t="s">
        <v>695</v>
      </c>
      <c r="D384" s="174" t="s">
        <v>152</v>
      </c>
      <c r="E384" s="175" t="s">
        <v>696</v>
      </c>
      <c r="F384" s="176" t="s">
        <v>697</v>
      </c>
      <c r="G384" s="177" t="s">
        <v>242</v>
      </c>
      <c r="H384" s="178">
        <v>0.348</v>
      </c>
      <c r="I384" s="179"/>
      <c r="J384" s="180">
        <f>ROUND(I384*H384,2)</f>
        <v>0</v>
      </c>
      <c r="K384" s="176" t="s">
        <v>156</v>
      </c>
      <c r="L384" s="37"/>
      <c r="M384" s="181" t="s">
        <v>1</v>
      </c>
      <c r="N384" s="182" t="s">
        <v>42</v>
      </c>
      <c r="O384" s="75"/>
      <c r="P384" s="183">
        <f>O384*H384</f>
        <v>0</v>
      </c>
      <c r="Q384" s="183">
        <v>0</v>
      </c>
      <c r="R384" s="183">
        <f>Q384*H384</f>
        <v>0</v>
      </c>
      <c r="S384" s="183">
        <v>0</v>
      </c>
      <c r="T384" s="184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185" t="s">
        <v>226</v>
      </c>
      <c r="AT384" s="185" t="s">
        <v>152</v>
      </c>
      <c r="AU384" s="185" t="s">
        <v>85</v>
      </c>
      <c r="AY384" s="17" t="s">
        <v>150</v>
      </c>
      <c r="BE384" s="186">
        <f>IF(N384="základní",J384,0)</f>
        <v>0</v>
      </c>
      <c r="BF384" s="186">
        <f>IF(N384="snížená",J384,0)</f>
        <v>0</v>
      </c>
      <c r="BG384" s="186">
        <f>IF(N384="zákl. přenesená",J384,0)</f>
        <v>0</v>
      </c>
      <c r="BH384" s="186">
        <f>IF(N384="sníž. přenesená",J384,0)</f>
        <v>0</v>
      </c>
      <c r="BI384" s="186">
        <f>IF(N384="nulová",J384,0)</f>
        <v>0</v>
      </c>
      <c r="BJ384" s="17" t="s">
        <v>83</v>
      </c>
      <c r="BK384" s="186">
        <f>ROUND(I384*H384,2)</f>
        <v>0</v>
      </c>
      <c r="BL384" s="17" t="s">
        <v>226</v>
      </c>
      <c r="BM384" s="185" t="s">
        <v>698</v>
      </c>
    </row>
    <row r="385" spans="1:63" s="12" customFormat="1" ht="22.8" customHeight="1">
      <c r="A385" s="12"/>
      <c r="B385" s="160"/>
      <c r="C385" s="12"/>
      <c r="D385" s="161" t="s">
        <v>76</v>
      </c>
      <c r="E385" s="171" t="s">
        <v>699</v>
      </c>
      <c r="F385" s="171" t="s">
        <v>700</v>
      </c>
      <c r="G385" s="12"/>
      <c r="H385" s="12"/>
      <c r="I385" s="163"/>
      <c r="J385" s="172">
        <f>BK385</f>
        <v>0</v>
      </c>
      <c r="K385" s="12"/>
      <c r="L385" s="160"/>
      <c r="M385" s="165"/>
      <c r="N385" s="166"/>
      <c r="O385" s="166"/>
      <c r="P385" s="167">
        <f>SUM(P386:P398)</f>
        <v>0</v>
      </c>
      <c r="Q385" s="166"/>
      <c r="R385" s="167">
        <f>SUM(R386:R398)</f>
        <v>0.540717</v>
      </c>
      <c r="S385" s="166"/>
      <c r="T385" s="168">
        <f>SUM(T386:T398)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161" t="s">
        <v>85</v>
      </c>
      <c r="AT385" s="169" t="s">
        <v>76</v>
      </c>
      <c r="AU385" s="169" t="s">
        <v>83</v>
      </c>
      <c r="AY385" s="161" t="s">
        <v>150</v>
      </c>
      <c r="BK385" s="170">
        <f>SUM(BK386:BK398)</f>
        <v>0</v>
      </c>
    </row>
    <row r="386" spans="1:65" s="2" customFormat="1" ht="24.15" customHeight="1">
      <c r="A386" s="36"/>
      <c r="B386" s="173"/>
      <c r="C386" s="174" t="s">
        <v>701</v>
      </c>
      <c r="D386" s="174" t="s">
        <v>152</v>
      </c>
      <c r="E386" s="175" t="s">
        <v>702</v>
      </c>
      <c r="F386" s="176" t="s">
        <v>703</v>
      </c>
      <c r="G386" s="177" t="s">
        <v>155</v>
      </c>
      <c r="H386" s="178">
        <v>49.4</v>
      </c>
      <c r="I386" s="179"/>
      <c r="J386" s="180">
        <f>ROUND(I386*H386,2)</f>
        <v>0</v>
      </c>
      <c r="K386" s="176" t="s">
        <v>156</v>
      </c>
      <c r="L386" s="37"/>
      <c r="M386" s="181" t="s">
        <v>1</v>
      </c>
      <c r="N386" s="182" t="s">
        <v>42</v>
      </c>
      <c r="O386" s="75"/>
      <c r="P386" s="183">
        <f>O386*H386</f>
        <v>0</v>
      </c>
      <c r="Q386" s="183">
        <v>0</v>
      </c>
      <c r="R386" s="183">
        <f>Q386*H386</f>
        <v>0</v>
      </c>
      <c r="S386" s="183">
        <v>0</v>
      </c>
      <c r="T386" s="184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5" t="s">
        <v>226</v>
      </c>
      <c r="AT386" s="185" t="s">
        <v>152</v>
      </c>
      <c r="AU386" s="185" t="s">
        <v>85</v>
      </c>
      <c r="AY386" s="17" t="s">
        <v>150</v>
      </c>
      <c r="BE386" s="186">
        <f>IF(N386="základní",J386,0)</f>
        <v>0</v>
      </c>
      <c r="BF386" s="186">
        <f>IF(N386="snížená",J386,0)</f>
        <v>0</v>
      </c>
      <c r="BG386" s="186">
        <f>IF(N386="zákl. přenesená",J386,0)</f>
        <v>0</v>
      </c>
      <c r="BH386" s="186">
        <f>IF(N386="sníž. přenesená",J386,0)</f>
        <v>0</v>
      </c>
      <c r="BI386" s="186">
        <f>IF(N386="nulová",J386,0)</f>
        <v>0</v>
      </c>
      <c r="BJ386" s="17" t="s">
        <v>83</v>
      </c>
      <c r="BK386" s="186">
        <f>ROUND(I386*H386,2)</f>
        <v>0</v>
      </c>
      <c r="BL386" s="17" t="s">
        <v>226</v>
      </c>
      <c r="BM386" s="185" t="s">
        <v>704</v>
      </c>
    </row>
    <row r="387" spans="1:51" s="13" customFormat="1" ht="12">
      <c r="A387" s="13"/>
      <c r="B387" s="187"/>
      <c r="C387" s="13"/>
      <c r="D387" s="188" t="s">
        <v>159</v>
      </c>
      <c r="E387" s="189" t="s">
        <v>1</v>
      </c>
      <c r="F387" s="190" t="s">
        <v>669</v>
      </c>
      <c r="G387" s="13"/>
      <c r="H387" s="191">
        <v>49.4</v>
      </c>
      <c r="I387" s="192"/>
      <c r="J387" s="13"/>
      <c r="K387" s="13"/>
      <c r="L387" s="187"/>
      <c r="M387" s="193"/>
      <c r="N387" s="194"/>
      <c r="O387" s="194"/>
      <c r="P387" s="194"/>
      <c r="Q387" s="194"/>
      <c r="R387" s="194"/>
      <c r="S387" s="194"/>
      <c r="T387" s="19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189" t="s">
        <v>159</v>
      </c>
      <c r="AU387" s="189" t="s">
        <v>85</v>
      </c>
      <c r="AV387" s="13" t="s">
        <v>85</v>
      </c>
      <c r="AW387" s="13" t="s">
        <v>34</v>
      </c>
      <c r="AX387" s="13" t="s">
        <v>83</v>
      </c>
      <c r="AY387" s="189" t="s">
        <v>150</v>
      </c>
    </row>
    <row r="388" spans="1:65" s="2" customFormat="1" ht="24.15" customHeight="1">
      <c r="A388" s="36"/>
      <c r="B388" s="173"/>
      <c r="C388" s="196" t="s">
        <v>705</v>
      </c>
      <c r="D388" s="196" t="s">
        <v>170</v>
      </c>
      <c r="E388" s="197" t="s">
        <v>706</v>
      </c>
      <c r="F388" s="198" t="s">
        <v>707</v>
      </c>
      <c r="G388" s="199" t="s">
        <v>155</v>
      </c>
      <c r="H388" s="200">
        <v>51.87</v>
      </c>
      <c r="I388" s="201"/>
      <c r="J388" s="202">
        <f>ROUND(I388*H388,2)</f>
        <v>0</v>
      </c>
      <c r="K388" s="198" t="s">
        <v>156</v>
      </c>
      <c r="L388" s="203"/>
      <c r="M388" s="204" t="s">
        <v>1</v>
      </c>
      <c r="N388" s="205" t="s">
        <v>42</v>
      </c>
      <c r="O388" s="75"/>
      <c r="P388" s="183">
        <f>O388*H388</f>
        <v>0</v>
      </c>
      <c r="Q388" s="183">
        <v>0.0042</v>
      </c>
      <c r="R388" s="183">
        <f>Q388*H388</f>
        <v>0.21785399999999996</v>
      </c>
      <c r="S388" s="183">
        <v>0</v>
      </c>
      <c r="T388" s="184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85" t="s">
        <v>306</v>
      </c>
      <c r="AT388" s="185" t="s">
        <v>170</v>
      </c>
      <c r="AU388" s="185" t="s">
        <v>85</v>
      </c>
      <c r="AY388" s="17" t="s">
        <v>150</v>
      </c>
      <c r="BE388" s="186">
        <f>IF(N388="základní",J388,0)</f>
        <v>0</v>
      </c>
      <c r="BF388" s="186">
        <f>IF(N388="snížená",J388,0)</f>
        <v>0</v>
      </c>
      <c r="BG388" s="186">
        <f>IF(N388="zákl. přenesená",J388,0)</f>
        <v>0</v>
      </c>
      <c r="BH388" s="186">
        <f>IF(N388="sníž. přenesená",J388,0)</f>
        <v>0</v>
      </c>
      <c r="BI388" s="186">
        <f>IF(N388="nulová",J388,0)</f>
        <v>0</v>
      </c>
      <c r="BJ388" s="17" t="s">
        <v>83</v>
      </c>
      <c r="BK388" s="186">
        <f>ROUND(I388*H388,2)</f>
        <v>0</v>
      </c>
      <c r="BL388" s="17" t="s">
        <v>226</v>
      </c>
      <c r="BM388" s="185" t="s">
        <v>708</v>
      </c>
    </row>
    <row r="389" spans="1:51" s="13" customFormat="1" ht="12">
      <c r="A389" s="13"/>
      <c r="B389" s="187"/>
      <c r="C389" s="13"/>
      <c r="D389" s="188" t="s">
        <v>159</v>
      </c>
      <c r="E389" s="13"/>
      <c r="F389" s="190" t="s">
        <v>709</v>
      </c>
      <c r="G389" s="13"/>
      <c r="H389" s="191">
        <v>51.87</v>
      </c>
      <c r="I389" s="192"/>
      <c r="J389" s="13"/>
      <c r="K389" s="13"/>
      <c r="L389" s="187"/>
      <c r="M389" s="193"/>
      <c r="N389" s="194"/>
      <c r="O389" s="194"/>
      <c r="P389" s="194"/>
      <c r="Q389" s="194"/>
      <c r="R389" s="194"/>
      <c r="S389" s="194"/>
      <c r="T389" s="19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189" t="s">
        <v>159</v>
      </c>
      <c r="AU389" s="189" t="s">
        <v>85</v>
      </c>
      <c r="AV389" s="13" t="s">
        <v>85</v>
      </c>
      <c r="AW389" s="13" t="s">
        <v>3</v>
      </c>
      <c r="AX389" s="13" t="s">
        <v>83</v>
      </c>
      <c r="AY389" s="189" t="s">
        <v>150</v>
      </c>
    </row>
    <row r="390" spans="1:65" s="2" customFormat="1" ht="24.15" customHeight="1">
      <c r="A390" s="36"/>
      <c r="B390" s="173"/>
      <c r="C390" s="174" t="s">
        <v>710</v>
      </c>
      <c r="D390" s="174" t="s">
        <v>152</v>
      </c>
      <c r="E390" s="175" t="s">
        <v>711</v>
      </c>
      <c r="F390" s="176" t="s">
        <v>712</v>
      </c>
      <c r="G390" s="177" t="s">
        <v>155</v>
      </c>
      <c r="H390" s="178">
        <v>35.636</v>
      </c>
      <c r="I390" s="179"/>
      <c r="J390" s="180">
        <f>ROUND(I390*H390,2)</f>
        <v>0</v>
      </c>
      <c r="K390" s="176" t="s">
        <v>156</v>
      </c>
      <c r="L390" s="37"/>
      <c r="M390" s="181" t="s">
        <v>1</v>
      </c>
      <c r="N390" s="182" t="s">
        <v>42</v>
      </c>
      <c r="O390" s="75"/>
      <c r="P390" s="183">
        <f>O390*H390</f>
        <v>0</v>
      </c>
      <c r="Q390" s="183">
        <v>0.006</v>
      </c>
      <c r="R390" s="183">
        <f>Q390*H390</f>
        <v>0.21381600000000003</v>
      </c>
      <c r="S390" s="183">
        <v>0</v>
      </c>
      <c r="T390" s="184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85" t="s">
        <v>226</v>
      </c>
      <c r="AT390" s="185" t="s">
        <v>152</v>
      </c>
      <c r="AU390" s="185" t="s">
        <v>85</v>
      </c>
      <c r="AY390" s="17" t="s">
        <v>150</v>
      </c>
      <c r="BE390" s="186">
        <f>IF(N390="základní",J390,0)</f>
        <v>0</v>
      </c>
      <c r="BF390" s="186">
        <f>IF(N390="snížená",J390,0)</f>
        <v>0</v>
      </c>
      <c r="BG390" s="186">
        <f>IF(N390="zákl. přenesená",J390,0)</f>
        <v>0</v>
      </c>
      <c r="BH390" s="186">
        <f>IF(N390="sníž. přenesená",J390,0)</f>
        <v>0</v>
      </c>
      <c r="BI390" s="186">
        <f>IF(N390="nulová",J390,0)</f>
        <v>0</v>
      </c>
      <c r="BJ390" s="17" t="s">
        <v>83</v>
      </c>
      <c r="BK390" s="186">
        <f>ROUND(I390*H390,2)</f>
        <v>0</v>
      </c>
      <c r="BL390" s="17" t="s">
        <v>226</v>
      </c>
      <c r="BM390" s="185" t="s">
        <v>713</v>
      </c>
    </row>
    <row r="391" spans="1:51" s="13" customFormat="1" ht="12">
      <c r="A391" s="13"/>
      <c r="B391" s="187"/>
      <c r="C391" s="13"/>
      <c r="D391" s="188" t="s">
        <v>159</v>
      </c>
      <c r="E391" s="189" t="s">
        <v>1</v>
      </c>
      <c r="F391" s="190" t="s">
        <v>714</v>
      </c>
      <c r="G391" s="13"/>
      <c r="H391" s="191">
        <v>35.636</v>
      </c>
      <c r="I391" s="192"/>
      <c r="J391" s="13"/>
      <c r="K391" s="13"/>
      <c r="L391" s="187"/>
      <c r="M391" s="193"/>
      <c r="N391" s="194"/>
      <c r="O391" s="194"/>
      <c r="P391" s="194"/>
      <c r="Q391" s="194"/>
      <c r="R391" s="194"/>
      <c r="S391" s="194"/>
      <c r="T391" s="19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189" t="s">
        <v>159</v>
      </c>
      <c r="AU391" s="189" t="s">
        <v>85</v>
      </c>
      <c r="AV391" s="13" t="s">
        <v>85</v>
      </c>
      <c r="AW391" s="13" t="s">
        <v>34</v>
      </c>
      <c r="AX391" s="13" t="s">
        <v>83</v>
      </c>
      <c r="AY391" s="189" t="s">
        <v>150</v>
      </c>
    </row>
    <row r="392" spans="1:65" s="2" customFormat="1" ht="24.15" customHeight="1">
      <c r="A392" s="36"/>
      <c r="B392" s="173"/>
      <c r="C392" s="196" t="s">
        <v>715</v>
      </c>
      <c r="D392" s="196" t="s">
        <v>170</v>
      </c>
      <c r="E392" s="197" t="s">
        <v>716</v>
      </c>
      <c r="F392" s="198" t="s">
        <v>717</v>
      </c>
      <c r="G392" s="199" t="s">
        <v>155</v>
      </c>
      <c r="H392" s="200">
        <v>36.349</v>
      </c>
      <c r="I392" s="201"/>
      <c r="J392" s="202">
        <f>ROUND(I392*H392,2)</f>
        <v>0</v>
      </c>
      <c r="K392" s="198" t="s">
        <v>156</v>
      </c>
      <c r="L392" s="203"/>
      <c r="M392" s="204" t="s">
        <v>1</v>
      </c>
      <c r="N392" s="205" t="s">
        <v>42</v>
      </c>
      <c r="O392" s="75"/>
      <c r="P392" s="183">
        <f>O392*H392</f>
        <v>0</v>
      </c>
      <c r="Q392" s="183">
        <v>0.003</v>
      </c>
      <c r="R392" s="183">
        <f>Q392*H392</f>
        <v>0.10904699999999999</v>
      </c>
      <c r="S392" s="183">
        <v>0</v>
      </c>
      <c r="T392" s="184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5" t="s">
        <v>306</v>
      </c>
      <c r="AT392" s="185" t="s">
        <v>170</v>
      </c>
      <c r="AU392" s="185" t="s">
        <v>85</v>
      </c>
      <c r="AY392" s="17" t="s">
        <v>150</v>
      </c>
      <c r="BE392" s="186">
        <f>IF(N392="základní",J392,0)</f>
        <v>0</v>
      </c>
      <c r="BF392" s="186">
        <f>IF(N392="snížená",J392,0)</f>
        <v>0</v>
      </c>
      <c r="BG392" s="186">
        <f>IF(N392="zákl. přenesená",J392,0)</f>
        <v>0</v>
      </c>
      <c r="BH392" s="186">
        <f>IF(N392="sníž. přenesená",J392,0)</f>
        <v>0</v>
      </c>
      <c r="BI392" s="186">
        <f>IF(N392="nulová",J392,0)</f>
        <v>0</v>
      </c>
      <c r="BJ392" s="17" t="s">
        <v>83</v>
      </c>
      <c r="BK392" s="186">
        <f>ROUND(I392*H392,2)</f>
        <v>0</v>
      </c>
      <c r="BL392" s="17" t="s">
        <v>226</v>
      </c>
      <c r="BM392" s="185" t="s">
        <v>718</v>
      </c>
    </row>
    <row r="393" spans="1:51" s="13" customFormat="1" ht="12">
      <c r="A393" s="13"/>
      <c r="B393" s="187"/>
      <c r="C393" s="13"/>
      <c r="D393" s="188" t="s">
        <v>159</v>
      </c>
      <c r="E393" s="13"/>
      <c r="F393" s="190" t="s">
        <v>719</v>
      </c>
      <c r="G393" s="13"/>
      <c r="H393" s="191">
        <v>36.349</v>
      </c>
      <c r="I393" s="192"/>
      <c r="J393" s="13"/>
      <c r="K393" s="13"/>
      <c r="L393" s="187"/>
      <c r="M393" s="193"/>
      <c r="N393" s="194"/>
      <c r="O393" s="194"/>
      <c r="P393" s="194"/>
      <c r="Q393" s="194"/>
      <c r="R393" s="194"/>
      <c r="S393" s="194"/>
      <c r="T393" s="19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189" t="s">
        <v>159</v>
      </c>
      <c r="AU393" s="189" t="s">
        <v>85</v>
      </c>
      <c r="AV393" s="13" t="s">
        <v>85</v>
      </c>
      <c r="AW393" s="13" t="s">
        <v>3</v>
      </c>
      <c r="AX393" s="13" t="s">
        <v>83</v>
      </c>
      <c r="AY393" s="189" t="s">
        <v>150</v>
      </c>
    </row>
    <row r="394" spans="1:65" s="2" customFormat="1" ht="24.15" customHeight="1">
      <c r="A394" s="36"/>
      <c r="B394" s="173"/>
      <c r="C394" s="174" t="s">
        <v>720</v>
      </c>
      <c r="D394" s="174" t="s">
        <v>152</v>
      </c>
      <c r="E394" s="175" t="s">
        <v>721</v>
      </c>
      <c r="F394" s="176" t="s">
        <v>722</v>
      </c>
      <c r="G394" s="177" t="s">
        <v>155</v>
      </c>
      <c r="H394" s="178">
        <v>49.4</v>
      </c>
      <c r="I394" s="179"/>
      <c r="J394" s="180">
        <f>ROUND(I394*H394,2)</f>
        <v>0</v>
      </c>
      <c r="K394" s="176" t="s">
        <v>156</v>
      </c>
      <c r="L394" s="37"/>
      <c r="M394" s="181" t="s">
        <v>1</v>
      </c>
      <c r="N394" s="182" t="s">
        <v>42</v>
      </c>
      <c r="O394" s="75"/>
      <c r="P394" s="183">
        <f>O394*H394</f>
        <v>0</v>
      </c>
      <c r="Q394" s="183">
        <v>0</v>
      </c>
      <c r="R394" s="183">
        <f>Q394*H394</f>
        <v>0</v>
      </c>
      <c r="S394" s="183">
        <v>0</v>
      </c>
      <c r="T394" s="184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85" t="s">
        <v>226</v>
      </c>
      <c r="AT394" s="185" t="s">
        <v>152</v>
      </c>
      <c r="AU394" s="185" t="s">
        <v>85</v>
      </c>
      <c r="AY394" s="17" t="s">
        <v>150</v>
      </c>
      <c r="BE394" s="186">
        <f>IF(N394="základní",J394,0)</f>
        <v>0</v>
      </c>
      <c r="BF394" s="186">
        <f>IF(N394="snížená",J394,0)</f>
        <v>0</v>
      </c>
      <c r="BG394" s="186">
        <f>IF(N394="zákl. přenesená",J394,0)</f>
        <v>0</v>
      </c>
      <c r="BH394" s="186">
        <f>IF(N394="sníž. přenesená",J394,0)</f>
        <v>0</v>
      </c>
      <c r="BI394" s="186">
        <f>IF(N394="nulová",J394,0)</f>
        <v>0</v>
      </c>
      <c r="BJ394" s="17" t="s">
        <v>83</v>
      </c>
      <c r="BK394" s="186">
        <f>ROUND(I394*H394,2)</f>
        <v>0</v>
      </c>
      <c r="BL394" s="17" t="s">
        <v>226</v>
      </c>
      <c r="BM394" s="185" t="s">
        <v>723</v>
      </c>
    </row>
    <row r="395" spans="1:65" s="2" customFormat="1" ht="16.5" customHeight="1">
      <c r="A395" s="36"/>
      <c r="B395" s="173"/>
      <c r="C395" s="196" t="s">
        <v>724</v>
      </c>
      <c r="D395" s="196" t="s">
        <v>170</v>
      </c>
      <c r="E395" s="197" t="s">
        <v>725</v>
      </c>
      <c r="F395" s="198" t="s">
        <v>726</v>
      </c>
      <c r="G395" s="199" t="s">
        <v>155</v>
      </c>
      <c r="H395" s="200">
        <v>57.576</v>
      </c>
      <c r="I395" s="201"/>
      <c r="J395" s="202">
        <f>ROUND(I395*H395,2)</f>
        <v>0</v>
      </c>
      <c r="K395" s="198" t="s">
        <v>1</v>
      </c>
      <c r="L395" s="203"/>
      <c r="M395" s="204" t="s">
        <v>1</v>
      </c>
      <c r="N395" s="205" t="s">
        <v>42</v>
      </c>
      <c r="O395" s="75"/>
      <c r="P395" s="183">
        <f>O395*H395</f>
        <v>0</v>
      </c>
      <c r="Q395" s="183">
        <v>0</v>
      </c>
      <c r="R395" s="183">
        <f>Q395*H395</f>
        <v>0</v>
      </c>
      <c r="S395" s="183">
        <v>0</v>
      </c>
      <c r="T395" s="184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85" t="s">
        <v>306</v>
      </c>
      <c r="AT395" s="185" t="s">
        <v>170</v>
      </c>
      <c r="AU395" s="185" t="s">
        <v>85</v>
      </c>
      <c r="AY395" s="17" t="s">
        <v>150</v>
      </c>
      <c r="BE395" s="186">
        <f>IF(N395="základní",J395,0)</f>
        <v>0</v>
      </c>
      <c r="BF395" s="186">
        <f>IF(N395="snížená",J395,0)</f>
        <v>0</v>
      </c>
      <c r="BG395" s="186">
        <f>IF(N395="zákl. přenesená",J395,0)</f>
        <v>0</v>
      </c>
      <c r="BH395" s="186">
        <f>IF(N395="sníž. přenesená",J395,0)</f>
        <v>0</v>
      </c>
      <c r="BI395" s="186">
        <f>IF(N395="nulová",J395,0)</f>
        <v>0</v>
      </c>
      <c r="BJ395" s="17" t="s">
        <v>83</v>
      </c>
      <c r="BK395" s="186">
        <f>ROUND(I395*H395,2)</f>
        <v>0</v>
      </c>
      <c r="BL395" s="17" t="s">
        <v>226</v>
      </c>
      <c r="BM395" s="185" t="s">
        <v>727</v>
      </c>
    </row>
    <row r="396" spans="1:51" s="13" customFormat="1" ht="12">
      <c r="A396" s="13"/>
      <c r="B396" s="187"/>
      <c r="C396" s="13"/>
      <c r="D396" s="188" t="s">
        <v>159</v>
      </c>
      <c r="E396" s="13"/>
      <c r="F396" s="190" t="s">
        <v>728</v>
      </c>
      <c r="G396" s="13"/>
      <c r="H396" s="191">
        <v>57.576</v>
      </c>
      <c r="I396" s="192"/>
      <c r="J396" s="13"/>
      <c r="K396" s="13"/>
      <c r="L396" s="187"/>
      <c r="M396" s="193"/>
      <c r="N396" s="194"/>
      <c r="O396" s="194"/>
      <c r="P396" s="194"/>
      <c r="Q396" s="194"/>
      <c r="R396" s="194"/>
      <c r="S396" s="194"/>
      <c r="T396" s="19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189" t="s">
        <v>159</v>
      </c>
      <c r="AU396" s="189" t="s">
        <v>85</v>
      </c>
      <c r="AV396" s="13" t="s">
        <v>85</v>
      </c>
      <c r="AW396" s="13" t="s">
        <v>3</v>
      </c>
      <c r="AX396" s="13" t="s">
        <v>83</v>
      </c>
      <c r="AY396" s="189" t="s">
        <v>150</v>
      </c>
    </row>
    <row r="397" spans="1:65" s="2" customFormat="1" ht="24.15" customHeight="1">
      <c r="A397" s="36"/>
      <c r="B397" s="173"/>
      <c r="C397" s="174" t="s">
        <v>729</v>
      </c>
      <c r="D397" s="174" t="s">
        <v>152</v>
      </c>
      <c r="E397" s="175" t="s">
        <v>730</v>
      </c>
      <c r="F397" s="176" t="s">
        <v>731</v>
      </c>
      <c r="G397" s="177" t="s">
        <v>242</v>
      </c>
      <c r="H397" s="178">
        <v>0.541</v>
      </c>
      <c r="I397" s="179"/>
      <c r="J397" s="180">
        <f>ROUND(I397*H397,2)</f>
        <v>0</v>
      </c>
      <c r="K397" s="176" t="s">
        <v>156</v>
      </c>
      <c r="L397" s="37"/>
      <c r="M397" s="181" t="s">
        <v>1</v>
      </c>
      <c r="N397" s="182" t="s">
        <v>42</v>
      </c>
      <c r="O397" s="75"/>
      <c r="P397" s="183">
        <f>O397*H397</f>
        <v>0</v>
      </c>
      <c r="Q397" s="183">
        <v>0</v>
      </c>
      <c r="R397" s="183">
        <f>Q397*H397</f>
        <v>0</v>
      </c>
      <c r="S397" s="183">
        <v>0</v>
      </c>
      <c r="T397" s="184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85" t="s">
        <v>226</v>
      </c>
      <c r="AT397" s="185" t="s">
        <v>152</v>
      </c>
      <c r="AU397" s="185" t="s">
        <v>85</v>
      </c>
      <c r="AY397" s="17" t="s">
        <v>150</v>
      </c>
      <c r="BE397" s="186">
        <f>IF(N397="základní",J397,0)</f>
        <v>0</v>
      </c>
      <c r="BF397" s="186">
        <f>IF(N397="snížená",J397,0)</f>
        <v>0</v>
      </c>
      <c r="BG397" s="186">
        <f>IF(N397="zákl. přenesená",J397,0)</f>
        <v>0</v>
      </c>
      <c r="BH397" s="186">
        <f>IF(N397="sníž. přenesená",J397,0)</f>
        <v>0</v>
      </c>
      <c r="BI397" s="186">
        <f>IF(N397="nulová",J397,0)</f>
        <v>0</v>
      </c>
      <c r="BJ397" s="17" t="s">
        <v>83</v>
      </c>
      <c r="BK397" s="186">
        <f>ROUND(I397*H397,2)</f>
        <v>0</v>
      </c>
      <c r="BL397" s="17" t="s">
        <v>226</v>
      </c>
      <c r="BM397" s="185" t="s">
        <v>732</v>
      </c>
    </row>
    <row r="398" spans="1:65" s="2" customFormat="1" ht="24.15" customHeight="1">
      <c r="A398" s="36"/>
      <c r="B398" s="173"/>
      <c r="C398" s="174" t="s">
        <v>733</v>
      </c>
      <c r="D398" s="174" t="s">
        <v>152</v>
      </c>
      <c r="E398" s="175" t="s">
        <v>734</v>
      </c>
      <c r="F398" s="176" t="s">
        <v>735</v>
      </c>
      <c r="G398" s="177" t="s">
        <v>242</v>
      </c>
      <c r="H398" s="178">
        <v>0.541</v>
      </c>
      <c r="I398" s="179"/>
      <c r="J398" s="180">
        <f>ROUND(I398*H398,2)</f>
        <v>0</v>
      </c>
      <c r="K398" s="176" t="s">
        <v>156</v>
      </c>
      <c r="L398" s="37"/>
      <c r="M398" s="181" t="s">
        <v>1</v>
      </c>
      <c r="N398" s="182" t="s">
        <v>42</v>
      </c>
      <c r="O398" s="75"/>
      <c r="P398" s="183">
        <f>O398*H398</f>
        <v>0</v>
      </c>
      <c r="Q398" s="183">
        <v>0</v>
      </c>
      <c r="R398" s="183">
        <f>Q398*H398</f>
        <v>0</v>
      </c>
      <c r="S398" s="183">
        <v>0</v>
      </c>
      <c r="T398" s="184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85" t="s">
        <v>226</v>
      </c>
      <c r="AT398" s="185" t="s">
        <v>152</v>
      </c>
      <c r="AU398" s="185" t="s">
        <v>85</v>
      </c>
      <c r="AY398" s="17" t="s">
        <v>150</v>
      </c>
      <c r="BE398" s="186">
        <f>IF(N398="základní",J398,0)</f>
        <v>0</v>
      </c>
      <c r="BF398" s="186">
        <f>IF(N398="snížená",J398,0)</f>
        <v>0</v>
      </c>
      <c r="BG398" s="186">
        <f>IF(N398="zákl. přenesená",J398,0)</f>
        <v>0</v>
      </c>
      <c r="BH398" s="186">
        <f>IF(N398="sníž. přenesená",J398,0)</f>
        <v>0</v>
      </c>
      <c r="BI398" s="186">
        <f>IF(N398="nulová",J398,0)</f>
        <v>0</v>
      </c>
      <c r="BJ398" s="17" t="s">
        <v>83</v>
      </c>
      <c r="BK398" s="186">
        <f>ROUND(I398*H398,2)</f>
        <v>0</v>
      </c>
      <c r="BL398" s="17" t="s">
        <v>226</v>
      </c>
      <c r="BM398" s="185" t="s">
        <v>736</v>
      </c>
    </row>
    <row r="399" spans="1:63" s="12" customFormat="1" ht="22.8" customHeight="1">
      <c r="A399" s="12"/>
      <c r="B399" s="160"/>
      <c r="C399" s="12"/>
      <c r="D399" s="161" t="s">
        <v>76</v>
      </c>
      <c r="E399" s="171" t="s">
        <v>737</v>
      </c>
      <c r="F399" s="171" t="s">
        <v>738</v>
      </c>
      <c r="G399" s="12"/>
      <c r="H399" s="12"/>
      <c r="I399" s="163"/>
      <c r="J399" s="172">
        <f>BK399</f>
        <v>0</v>
      </c>
      <c r="K399" s="12"/>
      <c r="L399" s="160"/>
      <c r="M399" s="165"/>
      <c r="N399" s="166"/>
      <c r="O399" s="166"/>
      <c r="P399" s="167">
        <f>P400</f>
        <v>0</v>
      </c>
      <c r="Q399" s="166"/>
      <c r="R399" s="167">
        <f>R400</f>
        <v>0</v>
      </c>
      <c r="S399" s="166"/>
      <c r="T399" s="168">
        <f>T400</f>
        <v>0.00042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161" t="s">
        <v>85</v>
      </c>
      <c r="AT399" s="169" t="s">
        <v>76</v>
      </c>
      <c r="AU399" s="169" t="s">
        <v>83</v>
      </c>
      <c r="AY399" s="161" t="s">
        <v>150</v>
      </c>
      <c r="BK399" s="170">
        <f>BK400</f>
        <v>0</v>
      </c>
    </row>
    <row r="400" spans="1:65" s="2" customFormat="1" ht="21.75" customHeight="1">
      <c r="A400" s="36"/>
      <c r="B400" s="173"/>
      <c r="C400" s="174" t="s">
        <v>739</v>
      </c>
      <c r="D400" s="174" t="s">
        <v>152</v>
      </c>
      <c r="E400" s="175" t="s">
        <v>740</v>
      </c>
      <c r="F400" s="176" t="s">
        <v>741</v>
      </c>
      <c r="G400" s="177" t="s">
        <v>200</v>
      </c>
      <c r="H400" s="178">
        <v>1</v>
      </c>
      <c r="I400" s="179"/>
      <c r="J400" s="180">
        <f>ROUND(I400*H400,2)</f>
        <v>0</v>
      </c>
      <c r="K400" s="176" t="s">
        <v>1</v>
      </c>
      <c r="L400" s="37"/>
      <c r="M400" s="181" t="s">
        <v>1</v>
      </c>
      <c r="N400" s="182" t="s">
        <v>42</v>
      </c>
      <c r="O400" s="75"/>
      <c r="P400" s="183">
        <f>O400*H400</f>
        <v>0</v>
      </c>
      <c r="Q400" s="183">
        <v>0</v>
      </c>
      <c r="R400" s="183">
        <f>Q400*H400</f>
        <v>0</v>
      </c>
      <c r="S400" s="183">
        <v>0.00042</v>
      </c>
      <c r="T400" s="184">
        <f>S400*H400</f>
        <v>0.00042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85" t="s">
        <v>226</v>
      </c>
      <c r="AT400" s="185" t="s">
        <v>152</v>
      </c>
      <c r="AU400" s="185" t="s">
        <v>85</v>
      </c>
      <c r="AY400" s="17" t="s">
        <v>150</v>
      </c>
      <c r="BE400" s="186">
        <f>IF(N400="základní",J400,0)</f>
        <v>0</v>
      </c>
      <c r="BF400" s="186">
        <f>IF(N400="snížená",J400,0)</f>
        <v>0</v>
      </c>
      <c r="BG400" s="186">
        <f>IF(N400="zákl. přenesená",J400,0)</f>
        <v>0</v>
      </c>
      <c r="BH400" s="186">
        <f>IF(N400="sníž. přenesená",J400,0)</f>
        <v>0</v>
      </c>
      <c r="BI400" s="186">
        <f>IF(N400="nulová",J400,0)</f>
        <v>0</v>
      </c>
      <c r="BJ400" s="17" t="s">
        <v>83</v>
      </c>
      <c r="BK400" s="186">
        <f>ROUND(I400*H400,2)</f>
        <v>0</v>
      </c>
      <c r="BL400" s="17" t="s">
        <v>226</v>
      </c>
      <c r="BM400" s="185" t="s">
        <v>742</v>
      </c>
    </row>
    <row r="401" spans="1:63" s="12" customFormat="1" ht="22.8" customHeight="1">
      <c r="A401" s="12"/>
      <c r="B401" s="160"/>
      <c r="C401" s="12"/>
      <c r="D401" s="161" t="s">
        <v>76</v>
      </c>
      <c r="E401" s="171" t="s">
        <v>743</v>
      </c>
      <c r="F401" s="171" t="s">
        <v>744</v>
      </c>
      <c r="G401" s="12"/>
      <c r="H401" s="12"/>
      <c r="I401" s="163"/>
      <c r="J401" s="172">
        <f>BK401</f>
        <v>0</v>
      </c>
      <c r="K401" s="12"/>
      <c r="L401" s="160"/>
      <c r="M401" s="165"/>
      <c r="N401" s="166"/>
      <c r="O401" s="166"/>
      <c r="P401" s="167">
        <f>SUM(P402:P403)</f>
        <v>0</v>
      </c>
      <c r="Q401" s="166"/>
      <c r="R401" s="167">
        <f>SUM(R402:R403)</f>
        <v>0.0292</v>
      </c>
      <c r="S401" s="166"/>
      <c r="T401" s="168">
        <f>SUM(T402:T403)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161" t="s">
        <v>85</v>
      </c>
      <c r="AT401" s="169" t="s">
        <v>76</v>
      </c>
      <c r="AU401" s="169" t="s">
        <v>83</v>
      </c>
      <c r="AY401" s="161" t="s">
        <v>150</v>
      </c>
      <c r="BK401" s="170">
        <f>SUM(BK402:BK403)</f>
        <v>0</v>
      </c>
    </row>
    <row r="402" spans="1:65" s="2" customFormat="1" ht="16.5" customHeight="1">
      <c r="A402" s="36"/>
      <c r="B402" s="173"/>
      <c r="C402" s="174" t="s">
        <v>745</v>
      </c>
      <c r="D402" s="174" t="s">
        <v>152</v>
      </c>
      <c r="E402" s="175" t="s">
        <v>746</v>
      </c>
      <c r="F402" s="176" t="s">
        <v>747</v>
      </c>
      <c r="G402" s="177" t="s">
        <v>200</v>
      </c>
      <c r="H402" s="178">
        <v>1</v>
      </c>
      <c r="I402" s="179"/>
      <c r="J402" s="180">
        <f>ROUND(I402*H402,2)</f>
        <v>0</v>
      </c>
      <c r="K402" s="176" t="s">
        <v>1</v>
      </c>
      <c r="L402" s="37"/>
      <c r="M402" s="181" t="s">
        <v>1</v>
      </c>
      <c r="N402" s="182" t="s">
        <v>42</v>
      </c>
      <c r="O402" s="75"/>
      <c r="P402" s="183">
        <f>O402*H402</f>
        <v>0</v>
      </c>
      <c r="Q402" s="183">
        <v>0</v>
      </c>
      <c r="R402" s="183">
        <f>Q402*H402</f>
        <v>0</v>
      </c>
      <c r="S402" s="183">
        <v>0</v>
      </c>
      <c r="T402" s="184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85" t="s">
        <v>226</v>
      </c>
      <c r="AT402" s="185" t="s">
        <v>152</v>
      </c>
      <c r="AU402" s="185" t="s">
        <v>85</v>
      </c>
      <c r="AY402" s="17" t="s">
        <v>150</v>
      </c>
      <c r="BE402" s="186">
        <f>IF(N402="základní",J402,0)</f>
        <v>0</v>
      </c>
      <c r="BF402" s="186">
        <f>IF(N402="snížená",J402,0)</f>
        <v>0</v>
      </c>
      <c r="BG402" s="186">
        <f>IF(N402="zákl. přenesená",J402,0)</f>
        <v>0</v>
      </c>
      <c r="BH402" s="186">
        <f>IF(N402="sníž. přenesená",J402,0)</f>
        <v>0</v>
      </c>
      <c r="BI402" s="186">
        <f>IF(N402="nulová",J402,0)</f>
        <v>0</v>
      </c>
      <c r="BJ402" s="17" t="s">
        <v>83</v>
      </c>
      <c r="BK402" s="186">
        <f>ROUND(I402*H402,2)</f>
        <v>0</v>
      </c>
      <c r="BL402" s="17" t="s">
        <v>226</v>
      </c>
      <c r="BM402" s="185" t="s">
        <v>748</v>
      </c>
    </row>
    <row r="403" spans="1:65" s="2" customFormat="1" ht="21.75" customHeight="1">
      <c r="A403" s="36"/>
      <c r="B403" s="173"/>
      <c r="C403" s="174" t="s">
        <v>749</v>
      </c>
      <c r="D403" s="174" t="s">
        <v>152</v>
      </c>
      <c r="E403" s="175" t="s">
        <v>750</v>
      </c>
      <c r="F403" s="176" t="s">
        <v>751</v>
      </c>
      <c r="G403" s="177" t="s">
        <v>492</v>
      </c>
      <c r="H403" s="178">
        <v>1</v>
      </c>
      <c r="I403" s="179"/>
      <c r="J403" s="180">
        <f>ROUND(I403*H403,2)</f>
        <v>0</v>
      </c>
      <c r="K403" s="176" t="s">
        <v>1</v>
      </c>
      <c r="L403" s="37"/>
      <c r="M403" s="181" t="s">
        <v>1</v>
      </c>
      <c r="N403" s="182" t="s">
        <v>42</v>
      </c>
      <c r="O403" s="75"/>
      <c r="P403" s="183">
        <f>O403*H403</f>
        <v>0</v>
      </c>
      <c r="Q403" s="183">
        <v>0.0292</v>
      </c>
      <c r="R403" s="183">
        <f>Q403*H403</f>
        <v>0.0292</v>
      </c>
      <c r="S403" s="183">
        <v>0</v>
      </c>
      <c r="T403" s="184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85" t="s">
        <v>226</v>
      </c>
      <c r="AT403" s="185" t="s">
        <v>152</v>
      </c>
      <c r="AU403" s="185" t="s">
        <v>85</v>
      </c>
      <c r="AY403" s="17" t="s">
        <v>150</v>
      </c>
      <c r="BE403" s="186">
        <f>IF(N403="základní",J403,0)</f>
        <v>0</v>
      </c>
      <c r="BF403" s="186">
        <f>IF(N403="snížená",J403,0)</f>
        <v>0</v>
      </c>
      <c r="BG403" s="186">
        <f>IF(N403="zákl. přenesená",J403,0)</f>
        <v>0</v>
      </c>
      <c r="BH403" s="186">
        <f>IF(N403="sníž. přenesená",J403,0)</f>
        <v>0</v>
      </c>
      <c r="BI403" s="186">
        <f>IF(N403="nulová",J403,0)</f>
        <v>0</v>
      </c>
      <c r="BJ403" s="17" t="s">
        <v>83</v>
      </c>
      <c r="BK403" s="186">
        <f>ROUND(I403*H403,2)</f>
        <v>0</v>
      </c>
      <c r="BL403" s="17" t="s">
        <v>226</v>
      </c>
      <c r="BM403" s="185" t="s">
        <v>752</v>
      </c>
    </row>
    <row r="404" spans="1:63" s="12" customFormat="1" ht="22.8" customHeight="1">
      <c r="A404" s="12"/>
      <c r="B404" s="160"/>
      <c r="C404" s="12"/>
      <c r="D404" s="161" t="s">
        <v>76</v>
      </c>
      <c r="E404" s="171" t="s">
        <v>753</v>
      </c>
      <c r="F404" s="171" t="s">
        <v>754</v>
      </c>
      <c r="G404" s="12"/>
      <c r="H404" s="12"/>
      <c r="I404" s="163"/>
      <c r="J404" s="172">
        <f>BK404</f>
        <v>0</v>
      </c>
      <c r="K404" s="12"/>
      <c r="L404" s="160"/>
      <c r="M404" s="165"/>
      <c r="N404" s="166"/>
      <c r="O404" s="166"/>
      <c r="P404" s="167">
        <f>P405</f>
        <v>0</v>
      </c>
      <c r="Q404" s="166"/>
      <c r="R404" s="167">
        <f>R405</f>
        <v>0</v>
      </c>
      <c r="S404" s="166"/>
      <c r="T404" s="168">
        <f>T405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161" t="s">
        <v>85</v>
      </c>
      <c r="AT404" s="169" t="s">
        <v>76</v>
      </c>
      <c r="AU404" s="169" t="s">
        <v>83</v>
      </c>
      <c r="AY404" s="161" t="s">
        <v>150</v>
      </c>
      <c r="BK404" s="170">
        <f>BK405</f>
        <v>0</v>
      </c>
    </row>
    <row r="405" spans="1:65" s="2" customFormat="1" ht="24.15" customHeight="1">
      <c r="A405" s="36"/>
      <c r="B405" s="173"/>
      <c r="C405" s="174" t="s">
        <v>755</v>
      </c>
      <c r="D405" s="174" t="s">
        <v>152</v>
      </c>
      <c r="E405" s="175" t="s">
        <v>756</v>
      </c>
      <c r="F405" s="176" t="s">
        <v>757</v>
      </c>
      <c r="G405" s="177" t="s">
        <v>492</v>
      </c>
      <c r="H405" s="178">
        <v>1</v>
      </c>
      <c r="I405" s="179"/>
      <c r="J405" s="180">
        <f>ROUND(I405*H405,2)</f>
        <v>0</v>
      </c>
      <c r="K405" s="176" t="s">
        <v>1</v>
      </c>
      <c r="L405" s="37"/>
      <c r="M405" s="181" t="s">
        <v>1</v>
      </c>
      <c r="N405" s="182" t="s">
        <v>42</v>
      </c>
      <c r="O405" s="75"/>
      <c r="P405" s="183">
        <f>O405*H405</f>
        <v>0</v>
      </c>
      <c r="Q405" s="183">
        <v>0</v>
      </c>
      <c r="R405" s="183">
        <f>Q405*H405</f>
        <v>0</v>
      </c>
      <c r="S405" s="183">
        <v>0</v>
      </c>
      <c r="T405" s="184">
        <f>S405*H405</f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185" t="s">
        <v>226</v>
      </c>
      <c r="AT405" s="185" t="s">
        <v>152</v>
      </c>
      <c r="AU405" s="185" t="s">
        <v>85</v>
      </c>
      <c r="AY405" s="17" t="s">
        <v>150</v>
      </c>
      <c r="BE405" s="186">
        <f>IF(N405="základní",J405,0)</f>
        <v>0</v>
      </c>
      <c r="BF405" s="186">
        <f>IF(N405="snížená",J405,0)</f>
        <v>0</v>
      </c>
      <c r="BG405" s="186">
        <f>IF(N405="zákl. přenesená",J405,0)</f>
        <v>0</v>
      </c>
      <c r="BH405" s="186">
        <f>IF(N405="sníž. přenesená",J405,0)</f>
        <v>0</v>
      </c>
      <c r="BI405" s="186">
        <f>IF(N405="nulová",J405,0)</f>
        <v>0</v>
      </c>
      <c r="BJ405" s="17" t="s">
        <v>83</v>
      </c>
      <c r="BK405" s="186">
        <f>ROUND(I405*H405,2)</f>
        <v>0</v>
      </c>
      <c r="BL405" s="17" t="s">
        <v>226</v>
      </c>
      <c r="BM405" s="185" t="s">
        <v>758</v>
      </c>
    </row>
    <row r="406" spans="1:63" s="12" customFormat="1" ht="22.8" customHeight="1">
      <c r="A406" s="12"/>
      <c r="B406" s="160"/>
      <c r="C406" s="12"/>
      <c r="D406" s="161" t="s">
        <v>76</v>
      </c>
      <c r="E406" s="171" t="s">
        <v>759</v>
      </c>
      <c r="F406" s="171" t="s">
        <v>760</v>
      </c>
      <c r="G406" s="12"/>
      <c r="H406" s="12"/>
      <c r="I406" s="163"/>
      <c r="J406" s="172">
        <f>BK406</f>
        <v>0</v>
      </c>
      <c r="K406" s="12"/>
      <c r="L406" s="160"/>
      <c r="M406" s="165"/>
      <c r="N406" s="166"/>
      <c r="O406" s="166"/>
      <c r="P406" s="167">
        <f>P407</f>
        <v>0</v>
      </c>
      <c r="Q406" s="166"/>
      <c r="R406" s="167">
        <f>R407</f>
        <v>0</v>
      </c>
      <c r="S406" s="166"/>
      <c r="T406" s="168">
        <f>T407</f>
        <v>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161" t="s">
        <v>85</v>
      </c>
      <c r="AT406" s="169" t="s">
        <v>76</v>
      </c>
      <c r="AU406" s="169" t="s">
        <v>83</v>
      </c>
      <c r="AY406" s="161" t="s">
        <v>150</v>
      </c>
      <c r="BK406" s="170">
        <f>BK407</f>
        <v>0</v>
      </c>
    </row>
    <row r="407" spans="1:65" s="2" customFormat="1" ht="24.15" customHeight="1">
      <c r="A407" s="36"/>
      <c r="B407" s="173"/>
      <c r="C407" s="174" t="s">
        <v>761</v>
      </c>
      <c r="D407" s="174" t="s">
        <v>152</v>
      </c>
      <c r="E407" s="175" t="s">
        <v>762</v>
      </c>
      <c r="F407" s="176" t="s">
        <v>763</v>
      </c>
      <c r="G407" s="177" t="s">
        <v>492</v>
      </c>
      <c r="H407" s="178">
        <v>1</v>
      </c>
      <c r="I407" s="179"/>
      <c r="J407" s="180">
        <f>ROUND(I407*H407,2)</f>
        <v>0</v>
      </c>
      <c r="K407" s="176" t="s">
        <v>1</v>
      </c>
      <c r="L407" s="37"/>
      <c r="M407" s="181" t="s">
        <v>1</v>
      </c>
      <c r="N407" s="182" t="s">
        <v>42</v>
      </c>
      <c r="O407" s="75"/>
      <c r="P407" s="183">
        <f>O407*H407</f>
        <v>0</v>
      </c>
      <c r="Q407" s="183">
        <v>0</v>
      </c>
      <c r="R407" s="183">
        <f>Q407*H407</f>
        <v>0</v>
      </c>
      <c r="S407" s="183">
        <v>0</v>
      </c>
      <c r="T407" s="184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185" t="s">
        <v>226</v>
      </c>
      <c r="AT407" s="185" t="s">
        <v>152</v>
      </c>
      <c r="AU407" s="185" t="s">
        <v>85</v>
      </c>
      <c r="AY407" s="17" t="s">
        <v>150</v>
      </c>
      <c r="BE407" s="186">
        <f>IF(N407="základní",J407,0)</f>
        <v>0</v>
      </c>
      <c r="BF407" s="186">
        <f>IF(N407="snížená",J407,0)</f>
        <v>0</v>
      </c>
      <c r="BG407" s="186">
        <f>IF(N407="zákl. přenesená",J407,0)</f>
        <v>0</v>
      </c>
      <c r="BH407" s="186">
        <f>IF(N407="sníž. přenesená",J407,0)</f>
        <v>0</v>
      </c>
      <c r="BI407" s="186">
        <f>IF(N407="nulová",J407,0)</f>
        <v>0</v>
      </c>
      <c r="BJ407" s="17" t="s">
        <v>83</v>
      </c>
      <c r="BK407" s="186">
        <f>ROUND(I407*H407,2)</f>
        <v>0</v>
      </c>
      <c r="BL407" s="17" t="s">
        <v>226</v>
      </c>
      <c r="BM407" s="185" t="s">
        <v>764</v>
      </c>
    </row>
    <row r="408" spans="1:63" s="12" customFormat="1" ht="22.8" customHeight="1">
      <c r="A408" s="12"/>
      <c r="B408" s="160"/>
      <c r="C408" s="12"/>
      <c r="D408" s="161" t="s">
        <v>76</v>
      </c>
      <c r="E408" s="171" t="s">
        <v>765</v>
      </c>
      <c r="F408" s="171" t="s">
        <v>766</v>
      </c>
      <c r="G408" s="12"/>
      <c r="H408" s="12"/>
      <c r="I408" s="163"/>
      <c r="J408" s="172">
        <f>BK408</f>
        <v>0</v>
      </c>
      <c r="K408" s="12"/>
      <c r="L408" s="160"/>
      <c r="M408" s="165"/>
      <c r="N408" s="166"/>
      <c r="O408" s="166"/>
      <c r="P408" s="167">
        <f>P409</f>
        <v>0</v>
      </c>
      <c r="Q408" s="166"/>
      <c r="R408" s="167">
        <f>R409</f>
        <v>0</v>
      </c>
      <c r="S408" s="166"/>
      <c r="T408" s="168">
        <f>T409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161" t="s">
        <v>85</v>
      </c>
      <c r="AT408" s="169" t="s">
        <v>76</v>
      </c>
      <c r="AU408" s="169" t="s">
        <v>83</v>
      </c>
      <c r="AY408" s="161" t="s">
        <v>150</v>
      </c>
      <c r="BK408" s="170">
        <f>BK409</f>
        <v>0</v>
      </c>
    </row>
    <row r="409" spans="1:65" s="2" customFormat="1" ht="21.75" customHeight="1">
      <c r="A409" s="36"/>
      <c r="B409" s="173"/>
      <c r="C409" s="174" t="s">
        <v>767</v>
      </c>
      <c r="D409" s="174" t="s">
        <v>152</v>
      </c>
      <c r="E409" s="175" t="s">
        <v>768</v>
      </c>
      <c r="F409" s="176" t="s">
        <v>769</v>
      </c>
      <c r="G409" s="177" t="s">
        <v>492</v>
      </c>
      <c r="H409" s="178">
        <v>1</v>
      </c>
      <c r="I409" s="179"/>
      <c r="J409" s="180">
        <f>ROUND(I409*H409,2)</f>
        <v>0</v>
      </c>
      <c r="K409" s="176" t="s">
        <v>1</v>
      </c>
      <c r="L409" s="37"/>
      <c r="M409" s="181" t="s">
        <v>1</v>
      </c>
      <c r="N409" s="182" t="s">
        <v>42</v>
      </c>
      <c r="O409" s="75"/>
      <c r="P409" s="183">
        <f>O409*H409</f>
        <v>0</v>
      </c>
      <c r="Q409" s="183">
        <v>0</v>
      </c>
      <c r="R409" s="183">
        <f>Q409*H409</f>
        <v>0</v>
      </c>
      <c r="S409" s="183">
        <v>0</v>
      </c>
      <c r="T409" s="184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85" t="s">
        <v>226</v>
      </c>
      <c r="AT409" s="185" t="s">
        <v>152</v>
      </c>
      <c r="AU409" s="185" t="s">
        <v>85</v>
      </c>
      <c r="AY409" s="17" t="s">
        <v>150</v>
      </c>
      <c r="BE409" s="186">
        <f>IF(N409="základní",J409,0)</f>
        <v>0</v>
      </c>
      <c r="BF409" s="186">
        <f>IF(N409="snížená",J409,0)</f>
        <v>0</v>
      </c>
      <c r="BG409" s="186">
        <f>IF(N409="zákl. přenesená",J409,0)</f>
        <v>0</v>
      </c>
      <c r="BH409" s="186">
        <f>IF(N409="sníž. přenesená",J409,0)</f>
        <v>0</v>
      </c>
      <c r="BI409" s="186">
        <f>IF(N409="nulová",J409,0)</f>
        <v>0</v>
      </c>
      <c r="BJ409" s="17" t="s">
        <v>83</v>
      </c>
      <c r="BK409" s="186">
        <f>ROUND(I409*H409,2)</f>
        <v>0</v>
      </c>
      <c r="BL409" s="17" t="s">
        <v>226</v>
      </c>
      <c r="BM409" s="185" t="s">
        <v>770</v>
      </c>
    </row>
    <row r="410" spans="1:63" s="12" customFormat="1" ht="22.8" customHeight="1">
      <c r="A410" s="12"/>
      <c r="B410" s="160"/>
      <c r="C410" s="12"/>
      <c r="D410" s="161" t="s">
        <v>76</v>
      </c>
      <c r="E410" s="171" t="s">
        <v>771</v>
      </c>
      <c r="F410" s="171" t="s">
        <v>772</v>
      </c>
      <c r="G410" s="12"/>
      <c r="H410" s="12"/>
      <c r="I410" s="163"/>
      <c r="J410" s="172">
        <f>BK410</f>
        <v>0</v>
      </c>
      <c r="K410" s="12"/>
      <c r="L410" s="160"/>
      <c r="M410" s="165"/>
      <c r="N410" s="166"/>
      <c r="O410" s="166"/>
      <c r="P410" s="167">
        <f>SUM(P411:P412)</f>
        <v>0</v>
      </c>
      <c r="Q410" s="166"/>
      <c r="R410" s="167">
        <f>SUM(R411:R412)</f>
        <v>0</v>
      </c>
      <c r="S410" s="166"/>
      <c r="T410" s="168">
        <f>SUM(T411:T412)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161" t="s">
        <v>85</v>
      </c>
      <c r="AT410" s="169" t="s">
        <v>76</v>
      </c>
      <c r="AU410" s="169" t="s">
        <v>83</v>
      </c>
      <c r="AY410" s="161" t="s">
        <v>150</v>
      </c>
      <c r="BK410" s="170">
        <f>SUM(BK411:BK412)</f>
        <v>0</v>
      </c>
    </row>
    <row r="411" spans="1:65" s="2" customFormat="1" ht="16.5" customHeight="1">
      <c r="A411" s="36"/>
      <c r="B411" s="173"/>
      <c r="C411" s="174" t="s">
        <v>773</v>
      </c>
      <c r="D411" s="174" t="s">
        <v>152</v>
      </c>
      <c r="E411" s="175" t="s">
        <v>774</v>
      </c>
      <c r="F411" s="176" t="s">
        <v>775</v>
      </c>
      <c r="G411" s="177" t="s">
        <v>200</v>
      </c>
      <c r="H411" s="178">
        <v>1</v>
      </c>
      <c r="I411" s="179"/>
      <c r="J411" s="180">
        <f>ROUND(I411*H411,2)</f>
        <v>0</v>
      </c>
      <c r="K411" s="176" t="s">
        <v>1</v>
      </c>
      <c r="L411" s="37"/>
      <c r="M411" s="181" t="s">
        <v>1</v>
      </c>
      <c r="N411" s="182" t="s">
        <v>42</v>
      </c>
      <c r="O411" s="75"/>
      <c r="P411" s="183">
        <f>O411*H411</f>
        <v>0</v>
      </c>
      <c r="Q411" s="183">
        <v>0</v>
      </c>
      <c r="R411" s="183">
        <f>Q411*H411</f>
        <v>0</v>
      </c>
      <c r="S411" s="183">
        <v>0</v>
      </c>
      <c r="T411" s="184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85" t="s">
        <v>226</v>
      </c>
      <c r="AT411" s="185" t="s">
        <v>152</v>
      </c>
      <c r="AU411" s="185" t="s">
        <v>85</v>
      </c>
      <c r="AY411" s="17" t="s">
        <v>150</v>
      </c>
      <c r="BE411" s="186">
        <f>IF(N411="základní",J411,0)</f>
        <v>0</v>
      </c>
      <c r="BF411" s="186">
        <f>IF(N411="snížená",J411,0)</f>
        <v>0</v>
      </c>
      <c r="BG411" s="186">
        <f>IF(N411="zákl. přenesená",J411,0)</f>
        <v>0</v>
      </c>
      <c r="BH411" s="186">
        <f>IF(N411="sníž. přenesená",J411,0)</f>
        <v>0</v>
      </c>
      <c r="BI411" s="186">
        <f>IF(N411="nulová",J411,0)</f>
        <v>0</v>
      </c>
      <c r="BJ411" s="17" t="s">
        <v>83</v>
      </c>
      <c r="BK411" s="186">
        <f>ROUND(I411*H411,2)</f>
        <v>0</v>
      </c>
      <c r="BL411" s="17" t="s">
        <v>226</v>
      </c>
      <c r="BM411" s="185" t="s">
        <v>776</v>
      </c>
    </row>
    <row r="412" spans="1:65" s="2" customFormat="1" ht="21.75" customHeight="1">
      <c r="A412" s="36"/>
      <c r="B412" s="173"/>
      <c r="C412" s="174" t="s">
        <v>777</v>
      </c>
      <c r="D412" s="174" t="s">
        <v>152</v>
      </c>
      <c r="E412" s="175" t="s">
        <v>778</v>
      </c>
      <c r="F412" s="176" t="s">
        <v>779</v>
      </c>
      <c r="G412" s="177" t="s">
        <v>200</v>
      </c>
      <c r="H412" s="178">
        <v>1</v>
      </c>
      <c r="I412" s="179"/>
      <c r="J412" s="180">
        <f>ROUND(I412*H412,2)</f>
        <v>0</v>
      </c>
      <c r="K412" s="176" t="s">
        <v>1</v>
      </c>
      <c r="L412" s="37"/>
      <c r="M412" s="181" t="s">
        <v>1</v>
      </c>
      <c r="N412" s="182" t="s">
        <v>42</v>
      </c>
      <c r="O412" s="75"/>
      <c r="P412" s="183">
        <f>O412*H412</f>
        <v>0</v>
      </c>
      <c r="Q412" s="183">
        <v>0</v>
      </c>
      <c r="R412" s="183">
        <f>Q412*H412</f>
        <v>0</v>
      </c>
      <c r="S412" s="183">
        <v>0</v>
      </c>
      <c r="T412" s="184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85" t="s">
        <v>226</v>
      </c>
      <c r="AT412" s="185" t="s">
        <v>152</v>
      </c>
      <c r="AU412" s="185" t="s">
        <v>85</v>
      </c>
      <c r="AY412" s="17" t="s">
        <v>150</v>
      </c>
      <c r="BE412" s="186">
        <f>IF(N412="základní",J412,0)</f>
        <v>0</v>
      </c>
      <c r="BF412" s="186">
        <f>IF(N412="snížená",J412,0)</f>
        <v>0</v>
      </c>
      <c r="BG412" s="186">
        <f>IF(N412="zákl. přenesená",J412,0)</f>
        <v>0</v>
      </c>
      <c r="BH412" s="186">
        <f>IF(N412="sníž. přenesená",J412,0)</f>
        <v>0</v>
      </c>
      <c r="BI412" s="186">
        <f>IF(N412="nulová",J412,0)</f>
        <v>0</v>
      </c>
      <c r="BJ412" s="17" t="s">
        <v>83</v>
      </c>
      <c r="BK412" s="186">
        <f>ROUND(I412*H412,2)</f>
        <v>0</v>
      </c>
      <c r="BL412" s="17" t="s">
        <v>226</v>
      </c>
      <c r="BM412" s="185" t="s">
        <v>780</v>
      </c>
    </row>
    <row r="413" spans="1:63" s="12" customFormat="1" ht="22.8" customHeight="1">
      <c r="A413" s="12"/>
      <c r="B413" s="160"/>
      <c r="C413" s="12"/>
      <c r="D413" s="161" t="s">
        <v>76</v>
      </c>
      <c r="E413" s="171" t="s">
        <v>781</v>
      </c>
      <c r="F413" s="171" t="s">
        <v>782</v>
      </c>
      <c r="G413" s="12"/>
      <c r="H413" s="12"/>
      <c r="I413" s="163"/>
      <c r="J413" s="172">
        <f>BK413</f>
        <v>0</v>
      </c>
      <c r="K413" s="12"/>
      <c r="L413" s="160"/>
      <c r="M413" s="165"/>
      <c r="N413" s="166"/>
      <c r="O413" s="166"/>
      <c r="P413" s="167">
        <f>SUM(P414:P418)</f>
        <v>0</v>
      </c>
      <c r="Q413" s="166"/>
      <c r="R413" s="167">
        <f>SUM(R414:R418)</f>
        <v>0</v>
      </c>
      <c r="S413" s="166"/>
      <c r="T413" s="168">
        <f>SUM(T414:T418)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161" t="s">
        <v>85</v>
      </c>
      <c r="AT413" s="169" t="s">
        <v>76</v>
      </c>
      <c r="AU413" s="169" t="s">
        <v>83</v>
      </c>
      <c r="AY413" s="161" t="s">
        <v>150</v>
      </c>
      <c r="BK413" s="170">
        <f>SUM(BK414:BK418)</f>
        <v>0</v>
      </c>
    </row>
    <row r="414" spans="1:65" s="2" customFormat="1" ht="16.5" customHeight="1">
      <c r="A414" s="36"/>
      <c r="B414" s="173"/>
      <c r="C414" s="174" t="s">
        <v>783</v>
      </c>
      <c r="D414" s="174" t="s">
        <v>152</v>
      </c>
      <c r="E414" s="175" t="s">
        <v>784</v>
      </c>
      <c r="F414" s="176" t="s">
        <v>785</v>
      </c>
      <c r="G414" s="177" t="s">
        <v>200</v>
      </c>
      <c r="H414" s="178">
        <v>1</v>
      </c>
      <c r="I414" s="179"/>
      <c r="J414" s="180">
        <f>ROUND(I414*H414,2)</f>
        <v>0</v>
      </c>
      <c r="K414" s="176" t="s">
        <v>1</v>
      </c>
      <c r="L414" s="37"/>
      <c r="M414" s="181" t="s">
        <v>1</v>
      </c>
      <c r="N414" s="182" t="s">
        <v>42</v>
      </c>
      <c r="O414" s="75"/>
      <c r="P414" s="183">
        <f>O414*H414</f>
        <v>0</v>
      </c>
      <c r="Q414" s="183">
        <v>0</v>
      </c>
      <c r="R414" s="183">
        <f>Q414*H414</f>
        <v>0</v>
      </c>
      <c r="S414" s="183">
        <v>0</v>
      </c>
      <c r="T414" s="184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85" t="s">
        <v>226</v>
      </c>
      <c r="AT414" s="185" t="s">
        <v>152</v>
      </c>
      <c r="AU414" s="185" t="s">
        <v>85</v>
      </c>
      <c r="AY414" s="17" t="s">
        <v>150</v>
      </c>
      <c r="BE414" s="186">
        <f>IF(N414="základní",J414,0)</f>
        <v>0</v>
      </c>
      <c r="BF414" s="186">
        <f>IF(N414="snížená",J414,0)</f>
        <v>0</v>
      </c>
      <c r="BG414" s="186">
        <f>IF(N414="zákl. přenesená",J414,0)</f>
        <v>0</v>
      </c>
      <c r="BH414" s="186">
        <f>IF(N414="sníž. přenesená",J414,0)</f>
        <v>0</v>
      </c>
      <c r="BI414" s="186">
        <f>IF(N414="nulová",J414,0)</f>
        <v>0</v>
      </c>
      <c r="BJ414" s="17" t="s">
        <v>83</v>
      </c>
      <c r="BK414" s="186">
        <f>ROUND(I414*H414,2)</f>
        <v>0</v>
      </c>
      <c r="BL414" s="17" t="s">
        <v>226</v>
      </c>
      <c r="BM414" s="185" t="s">
        <v>786</v>
      </c>
    </row>
    <row r="415" spans="1:65" s="2" customFormat="1" ht="24.15" customHeight="1">
      <c r="A415" s="36"/>
      <c r="B415" s="173"/>
      <c r="C415" s="174" t="s">
        <v>787</v>
      </c>
      <c r="D415" s="174" t="s">
        <v>152</v>
      </c>
      <c r="E415" s="175" t="s">
        <v>788</v>
      </c>
      <c r="F415" s="176" t="s">
        <v>789</v>
      </c>
      <c r="G415" s="177" t="s">
        <v>200</v>
      </c>
      <c r="H415" s="178">
        <v>1</v>
      </c>
      <c r="I415" s="179"/>
      <c r="J415" s="180">
        <f>ROUND(I415*H415,2)</f>
        <v>0</v>
      </c>
      <c r="K415" s="176" t="s">
        <v>1</v>
      </c>
      <c r="L415" s="37"/>
      <c r="M415" s="181" t="s">
        <v>1</v>
      </c>
      <c r="N415" s="182" t="s">
        <v>42</v>
      </c>
      <c r="O415" s="75"/>
      <c r="P415" s="183">
        <f>O415*H415</f>
        <v>0</v>
      </c>
      <c r="Q415" s="183">
        <v>0</v>
      </c>
      <c r="R415" s="183">
        <f>Q415*H415</f>
        <v>0</v>
      </c>
      <c r="S415" s="183">
        <v>0</v>
      </c>
      <c r="T415" s="184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185" t="s">
        <v>226</v>
      </c>
      <c r="AT415" s="185" t="s">
        <v>152</v>
      </c>
      <c r="AU415" s="185" t="s">
        <v>85</v>
      </c>
      <c r="AY415" s="17" t="s">
        <v>150</v>
      </c>
      <c r="BE415" s="186">
        <f>IF(N415="základní",J415,0)</f>
        <v>0</v>
      </c>
      <c r="BF415" s="186">
        <f>IF(N415="snížená",J415,0)</f>
        <v>0</v>
      </c>
      <c r="BG415" s="186">
        <f>IF(N415="zákl. přenesená",J415,0)</f>
        <v>0</v>
      </c>
      <c r="BH415" s="186">
        <f>IF(N415="sníž. přenesená",J415,0)</f>
        <v>0</v>
      </c>
      <c r="BI415" s="186">
        <f>IF(N415="nulová",J415,0)</f>
        <v>0</v>
      </c>
      <c r="BJ415" s="17" t="s">
        <v>83</v>
      </c>
      <c r="BK415" s="186">
        <f>ROUND(I415*H415,2)</f>
        <v>0</v>
      </c>
      <c r="BL415" s="17" t="s">
        <v>226</v>
      </c>
      <c r="BM415" s="185" t="s">
        <v>790</v>
      </c>
    </row>
    <row r="416" spans="1:65" s="2" customFormat="1" ht="24.15" customHeight="1">
      <c r="A416" s="36"/>
      <c r="B416" s="173"/>
      <c r="C416" s="174" t="s">
        <v>791</v>
      </c>
      <c r="D416" s="174" t="s">
        <v>152</v>
      </c>
      <c r="E416" s="175" t="s">
        <v>792</v>
      </c>
      <c r="F416" s="176" t="s">
        <v>793</v>
      </c>
      <c r="G416" s="177" t="s">
        <v>200</v>
      </c>
      <c r="H416" s="178">
        <v>1</v>
      </c>
      <c r="I416" s="179"/>
      <c r="J416" s="180">
        <f>ROUND(I416*H416,2)</f>
        <v>0</v>
      </c>
      <c r="K416" s="176" t="s">
        <v>1</v>
      </c>
      <c r="L416" s="37"/>
      <c r="M416" s="181" t="s">
        <v>1</v>
      </c>
      <c r="N416" s="182" t="s">
        <v>42</v>
      </c>
      <c r="O416" s="75"/>
      <c r="P416" s="183">
        <f>O416*H416</f>
        <v>0</v>
      </c>
      <c r="Q416" s="183">
        <v>0</v>
      </c>
      <c r="R416" s="183">
        <f>Q416*H416</f>
        <v>0</v>
      </c>
      <c r="S416" s="183">
        <v>0</v>
      </c>
      <c r="T416" s="184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85" t="s">
        <v>226</v>
      </c>
      <c r="AT416" s="185" t="s">
        <v>152</v>
      </c>
      <c r="AU416" s="185" t="s">
        <v>85</v>
      </c>
      <c r="AY416" s="17" t="s">
        <v>150</v>
      </c>
      <c r="BE416" s="186">
        <f>IF(N416="základní",J416,0)</f>
        <v>0</v>
      </c>
      <c r="BF416" s="186">
        <f>IF(N416="snížená",J416,0)</f>
        <v>0</v>
      </c>
      <c r="BG416" s="186">
        <f>IF(N416="zákl. přenesená",J416,0)</f>
        <v>0</v>
      </c>
      <c r="BH416" s="186">
        <f>IF(N416="sníž. přenesená",J416,0)</f>
        <v>0</v>
      </c>
      <c r="BI416" s="186">
        <f>IF(N416="nulová",J416,0)</f>
        <v>0</v>
      </c>
      <c r="BJ416" s="17" t="s">
        <v>83</v>
      </c>
      <c r="BK416" s="186">
        <f>ROUND(I416*H416,2)</f>
        <v>0</v>
      </c>
      <c r="BL416" s="17" t="s">
        <v>226</v>
      </c>
      <c r="BM416" s="185" t="s">
        <v>794</v>
      </c>
    </row>
    <row r="417" spans="1:65" s="2" customFormat="1" ht="24.15" customHeight="1">
      <c r="A417" s="36"/>
      <c r="B417" s="173"/>
      <c r="C417" s="174" t="s">
        <v>795</v>
      </c>
      <c r="D417" s="174" t="s">
        <v>152</v>
      </c>
      <c r="E417" s="175" t="s">
        <v>796</v>
      </c>
      <c r="F417" s="176" t="s">
        <v>797</v>
      </c>
      <c r="G417" s="177" t="s">
        <v>242</v>
      </c>
      <c r="H417" s="178">
        <v>0</v>
      </c>
      <c r="I417" s="179"/>
      <c r="J417" s="180">
        <f>ROUND(I417*H417,2)</f>
        <v>0</v>
      </c>
      <c r="K417" s="176" t="s">
        <v>156</v>
      </c>
      <c r="L417" s="37"/>
      <c r="M417" s="181" t="s">
        <v>1</v>
      </c>
      <c r="N417" s="182" t="s">
        <v>42</v>
      </c>
      <c r="O417" s="75"/>
      <c r="P417" s="183">
        <f>O417*H417</f>
        <v>0</v>
      </c>
      <c r="Q417" s="183">
        <v>0</v>
      </c>
      <c r="R417" s="183">
        <f>Q417*H417</f>
        <v>0</v>
      </c>
      <c r="S417" s="183">
        <v>0</v>
      </c>
      <c r="T417" s="184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85" t="s">
        <v>226</v>
      </c>
      <c r="AT417" s="185" t="s">
        <v>152</v>
      </c>
      <c r="AU417" s="185" t="s">
        <v>85</v>
      </c>
      <c r="AY417" s="17" t="s">
        <v>150</v>
      </c>
      <c r="BE417" s="186">
        <f>IF(N417="základní",J417,0)</f>
        <v>0</v>
      </c>
      <c r="BF417" s="186">
        <f>IF(N417="snížená",J417,0)</f>
        <v>0</v>
      </c>
      <c r="BG417" s="186">
        <f>IF(N417="zákl. přenesená",J417,0)</f>
        <v>0</v>
      </c>
      <c r="BH417" s="186">
        <f>IF(N417="sníž. přenesená",J417,0)</f>
        <v>0</v>
      </c>
      <c r="BI417" s="186">
        <f>IF(N417="nulová",J417,0)</f>
        <v>0</v>
      </c>
      <c r="BJ417" s="17" t="s">
        <v>83</v>
      </c>
      <c r="BK417" s="186">
        <f>ROUND(I417*H417,2)</f>
        <v>0</v>
      </c>
      <c r="BL417" s="17" t="s">
        <v>226</v>
      </c>
      <c r="BM417" s="185" t="s">
        <v>798</v>
      </c>
    </row>
    <row r="418" spans="1:65" s="2" customFormat="1" ht="33" customHeight="1">
      <c r="A418" s="36"/>
      <c r="B418" s="173"/>
      <c r="C418" s="174" t="s">
        <v>799</v>
      </c>
      <c r="D418" s="174" t="s">
        <v>152</v>
      </c>
      <c r="E418" s="175" t="s">
        <v>800</v>
      </c>
      <c r="F418" s="176" t="s">
        <v>801</v>
      </c>
      <c r="G418" s="177" t="s">
        <v>242</v>
      </c>
      <c r="H418" s="178">
        <v>0</v>
      </c>
      <c r="I418" s="179"/>
      <c r="J418" s="180">
        <f>ROUND(I418*H418,2)</f>
        <v>0</v>
      </c>
      <c r="K418" s="176" t="s">
        <v>156</v>
      </c>
      <c r="L418" s="37"/>
      <c r="M418" s="181" t="s">
        <v>1</v>
      </c>
      <c r="N418" s="182" t="s">
        <v>42</v>
      </c>
      <c r="O418" s="75"/>
      <c r="P418" s="183">
        <f>O418*H418</f>
        <v>0</v>
      </c>
      <c r="Q418" s="183">
        <v>0</v>
      </c>
      <c r="R418" s="183">
        <f>Q418*H418</f>
        <v>0</v>
      </c>
      <c r="S418" s="183">
        <v>0</v>
      </c>
      <c r="T418" s="184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185" t="s">
        <v>226</v>
      </c>
      <c r="AT418" s="185" t="s">
        <v>152</v>
      </c>
      <c r="AU418" s="185" t="s">
        <v>85</v>
      </c>
      <c r="AY418" s="17" t="s">
        <v>150</v>
      </c>
      <c r="BE418" s="186">
        <f>IF(N418="základní",J418,0)</f>
        <v>0</v>
      </c>
      <c r="BF418" s="186">
        <f>IF(N418="snížená",J418,0)</f>
        <v>0</v>
      </c>
      <c r="BG418" s="186">
        <f>IF(N418="zákl. přenesená",J418,0)</f>
        <v>0</v>
      </c>
      <c r="BH418" s="186">
        <f>IF(N418="sníž. přenesená",J418,0)</f>
        <v>0</v>
      </c>
      <c r="BI418" s="186">
        <f>IF(N418="nulová",J418,0)</f>
        <v>0</v>
      </c>
      <c r="BJ418" s="17" t="s">
        <v>83</v>
      </c>
      <c r="BK418" s="186">
        <f>ROUND(I418*H418,2)</f>
        <v>0</v>
      </c>
      <c r="BL418" s="17" t="s">
        <v>226</v>
      </c>
      <c r="BM418" s="185" t="s">
        <v>802</v>
      </c>
    </row>
    <row r="419" spans="1:63" s="12" customFormat="1" ht="22.8" customHeight="1">
      <c r="A419" s="12"/>
      <c r="B419" s="160"/>
      <c r="C419" s="12"/>
      <c r="D419" s="161" t="s">
        <v>76</v>
      </c>
      <c r="E419" s="171" t="s">
        <v>803</v>
      </c>
      <c r="F419" s="171" t="s">
        <v>804</v>
      </c>
      <c r="G419" s="12"/>
      <c r="H419" s="12"/>
      <c r="I419" s="163"/>
      <c r="J419" s="172">
        <f>BK419</f>
        <v>0</v>
      </c>
      <c r="K419" s="12"/>
      <c r="L419" s="160"/>
      <c r="M419" s="165"/>
      <c r="N419" s="166"/>
      <c r="O419" s="166"/>
      <c r="P419" s="167">
        <f>SUM(P420:P423)</f>
        <v>0</v>
      </c>
      <c r="Q419" s="166"/>
      <c r="R419" s="167">
        <f>SUM(R420:R423)</f>
        <v>0.03416</v>
      </c>
      <c r="S419" s="166"/>
      <c r="T419" s="168">
        <f>SUM(T420:T423)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161" t="s">
        <v>85</v>
      </c>
      <c r="AT419" s="169" t="s">
        <v>76</v>
      </c>
      <c r="AU419" s="169" t="s">
        <v>83</v>
      </c>
      <c r="AY419" s="161" t="s">
        <v>150</v>
      </c>
      <c r="BK419" s="170">
        <f>SUM(BK420:BK423)</f>
        <v>0</v>
      </c>
    </row>
    <row r="420" spans="1:65" s="2" customFormat="1" ht="24.15" customHeight="1">
      <c r="A420" s="36"/>
      <c r="B420" s="173"/>
      <c r="C420" s="174" t="s">
        <v>805</v>
      </c>
      <c r="D420" s="174" t="s">
        <v>152</v>
      </c>
      <c r="E420" s="175" t="s">
        <v>806</v>
      </c>
      <c r="F420" s="176" t="s">
        <v>807</v>
      </c>
      <c r="G420" s="177" t="s">
        <v>168</v>
      </c>
      <c r="H420" s="178">
        <v>4</v>
      </c>
      <c r="I420" s="179"/>
      <c r="J420" s="180">
        <f>ROUND(I420*H420,2)</f>
        <v>0</v>
      </c>
      <c r="K420" s="176" t="s">
        <v>156</v>
      </c>
      <c r="L420" s="37"/>
      <c r="M420" s="181" t="s">
        <v>1</v>
      </c>
      <c r="N420" s="182" t="s">
        <v>42</v>
      </c>
      <c r="O420" s="75"/>
      <c r="P420" s="183">
        <f>O420*H420</f>
        <v>0</v>
      </c>
      <c r="Q420" s="183">
        <v>4E-05</v>
      </c>
      <c r="R420" s="183">
        <f>Q420*H420</f>
        <v>0.00016</v>
      </c>
      <c r="S420" s="183">
        <v>0</v>
      </c>
      <c r="T420" s="184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85" t="s">
        <v>226</v>
      </c>
      <c r="AT420" s="185" t="s">
        <v>152</v>
      </c>
      <c r="AU420" s="185" t="s">
        <v>85</v>
      </c>
      <c r="AY420" s="17" t="s">
        <v>150</v>
      </c>
      <c r="BE420" s="186">
        <f>IF(N420="základní",J420,0)</f>
        <v>0</v>
      </c>
      <c r="BF420" s="186">
        <f>IF(N420="snížená",J420,0)</f>
        <v>0</v>
      </c>
      <c r="BG420" s="186">
        <f>IF(N420="zákl. přenesená",J420,0)</f>
        <v>0</v>
      </c>
      <c r="BH420" s="186">
        <f>IF(N420="sníž. přenesená",J420,0)</f>
        <v>0</v>
      </c>
      <c r="BI420" s="186">
        <f>IF(N420="nulová",J420,0)</f>
        <v>0</v>
      </c>
      <c r="BJ420" s="17" t="s">
        <v>83</v>
      </c>
      <c r="BK420" s="186">
        <f>ROUND(I420*H420,2)</f>
        <v>0</v>
      </c>
      <c r="BL420" s="17" t="s">
        <v>226</v>
      </c>
      <c r="BM420" s="185" t="s">
        <v>808</v>
      </c>
    </row>
    <row r="421" spans="1:65" s="2" customFormat="1" ht="37.8" customHeight="1">
      <c r="A421" s="36"/>
      <c r="B421" s="173"/>
      <c r="C421" s="196" t="s">
        <v>809</v>
      </c>
      <c r="D421" s="196" t="s">
        <v>170</v>
      </c>
      <c r="E421" s="197" t="s">
        <v>810</v>
      </c>
      <c r="F421" s="198" t="s">
        <v>811</v>
      </c>
      <c r="G421" s="199" t="s">
        <v>168</v>
      </c>
      <c r="H421" s="200">
        <v>4</v>
      </c>
      <c r="I421" s="201"/>
      <c r="J421" s="202">
        <f>ROUND(I421*H421,2)</f>
        <v>0</v>
      </c>
      <c r="K421" s="198" t="s">
        <v>156</v>
      </c>
      <c r="L421" s="203"/>
      <c r="M421" s="204" t="s">
        <v>1</v>
      </c>
      <c r="N421" s="205" t="s">
        <v>42</v>
      </c>
      <c r="O421" s="75"/>
      <c r="P421" s="183">
        <f>O421*H421</f>
        <v>0</v>
      </c>
      <c r="Q421" s="183">
        <v>0.0085</v>
      </c>
      <c r="R421" s="183">
        <f>Q421*H421</f>
        <v>0.034</v>
      </c>
      <c r="S421" s="183">
        <v>0</v>
      </c>
      <c r="T421" s="184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185" t="s">
        <v>306</v>
      </c>
      <c r="AT421" s="185" t="s">
        <v>170</v>
      </c>
      <c r="AU421" s="185" t="s">
        <v>85</v>
      </c>
      <c r="AY421" s="17" t="s">
        <v>150</v>
      </c>
      <c r="BE421" s="186">
        <f>IF(N421="základní",J421,0)</f>
        <v>0</v>
      </c>
      <c r="BF421" s="186">
        <f>IF(N421="snížená",J421,0)</f>
        <v>0</v>
      </c>
      <c r="BG421" s="186">
        <f>IF(N421="zákl. přenesená",J421,0)</f>
        <v>0</v>
      </c>
      <c r="BH421" s="186">
        <f>IF(N421="sníž. přenesená",J421,0)</f>
        <v>0</v>
      </c>
      <c r="BI421" s="186">
        <f>IF(N421="nulová",J421,0)</f>
        <v>0</v>
      </c>
      <c r="BJ421" s="17" t="s">
        <v>83</v>
      </c>
      <c r="BK421" s="186">
        <f>ROUND(I421*H421,2)</f>
        <v>0</v>
      </c>
      <c r="BL421" s="17" t="s">
        <v>226</v>
      </c>
      <c r="BM421" s="185" t="s">
        <v>812</v>
      </c>
    </row>
    <row r="422" spans="1:65" s="2" customFormat="1" ht="24.15" customHeight="1">
      <c r="A422" s="36"/>
      <c r="B422" s="173"/>
      <c r="C422" s="174" t="s">
        <v>813</v>
      </c>
      <c r="D422" s="174" t="s">
        <v>152</v>
      </c>
      <c r="E422" s="175" t="s">
        <v>814</v>
      </c>
      <c r="F422" s="176" t="s">
        <v>815</v>
      </c>
      <c r="G422" s="177" t="s">
        <v>242</v>
      </c>
      <c r="H422" s="178">
        <v>0.034</v>
      </c>
      <c r="I422" s="179"/>
      <c r="J422" s="180">
        <f>ROUND(I422*H422,2)</f>
        <v>0</v>
      </c>
      <c r="K422" s="176" t="s">
        <v>156</v>
      </c>
      <c r="L422" s="37"/>
      <c r="M422" s="181" t="s">
        <v>1</v>
      </c>
      <c r="N422" s="182" t="s">
        <v>42</v>
      </c>
      <c r="O422" s="75"/>
      <c r="P422" s="183">
        <f>O422*H422</f>
        <v>0</v>
      </c>
      <c r="Q422" s="183">
        <v>0</v>
      </c>
      <c r="R422" s="183">
        <f>Q422*H422</f>
        <v>0</v>
      </c>
      <c r="S422" s="183">
        <v>0</v>
      </c>
      <c r="T422" s="184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85" t="s">
        <v>226</v>
      </c>
      <c r="AT422" s="185" t="s">
        <v>152</v>
      </c>
      <c r="AU422" s="185" t="s">
        <v>85</v>
      </c>
      <c r="AY422" s="17" t="s">
        <v>150</v>
      </c>
      <c r="BE422" s="186">
        <f>IF(N422="základní",J422,0)</f>
        <v>0</v>
      </c>
      <c r="BF422" s="186">
        <f>IF(N422="snížená",J422,0)</f>
        <v>0</v>
      </c>
      <c r="BG422" s="186">
        <f>IF(N422="zákl. přenesená",J422,0)</f>
        <v>0</v>
      </c>
      <c r="BH422" s="186">
        <f>IF(N422="sníž. přenesená",J422,0)</f>
        <v>0</v>
      </c>
      <c r="BI422" s="186">
        <f>IF(N422="nulová",J422,0)</f>
        <v>0</v>
      </c>
      <c r="BJ422" s="17" t="s">
        <v>83</v>
      </c>
      <c r="BK422" s="186">
        <f>ROUND(I422*H422,2)</f>
        <v>0</v>
      </c>
      <c r="BL422" s="17" t="s">
        <v>226</v>
      </c>
      <c r="BM422" s="185" t="s">
        <v>816</v>
      </c>
    </row>
    <row r="423" spans="1:65" s="2" customFormat="1" ht="24.15" customHeight="1">
      <c r="A423" s="36"/>
      <c r="B423" s="173"/>
      <c r="C423" s="174" t="s">
        <v>817</v>
      </c>
      <c r="D423" s="174" t="s">
        <v>152</v>
      </c>
      <c r="E423" s="175" t="s">
        <v>818</v>
      </c>
      <c r="F423" s="176" t="s">
        <v>819</v>
      </c>
      <c r="G423" s="177" t="s">
        <v>242</v>
      </c>
      <c r="H423" s="178">
        <v>0.034</v>
      </c>
      <c r="I423" s="179"/>
      <c r="J423" s="180">
        <f>ROUND(I423*H423,2)</f>
        <v>0</v>
      </c>
      <c r="K423" s="176" t="s">
        <v>156</v>
      </c>
      <c r="L423" s="37"/>
      <c r="M423" s="181" t="s">
        <v>1</v>
      </c>
      <c r="N423" s="182" t="s">
        <v>42</v>
      </c>
      <c r="O423" s="75"/>
      <c r="P423" s="183">
        <f>O423*H423</f>
        <v>0</v>
      </c>
      <c r="Q423" s="183">
        <v>0</v>
      </c>
      <c r="R423" s="183">
        <f>Q423*H423</f>
        <v>0</v>
      </c>
      <c r="S423" s="183">
        <v>0</v>
      </c>
      <c r="T423" s="184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185" t="s">
        <v>226</v>
      </c>
      <c r="AT423" s="185" t="s">
        <v>152</v>
      </c>
      <c r="AU423" s="185" t="s">
        <v>85</v>
      </c>
      <c r="AY423" s="17" t="s">
        <v>150</v>
      </c>
      <c r="BE423" s="186">
        <f>IF(N423="základní",J423,0)</f>
        <v>0</v>
      </c>
      <c r="BF423" s="186">
        <f>IF(N423="snížená",J423,0)</f>
        <v>0</v>
      </c>
      <c r="BG423" s="186">
        <f>IF(N423="zákl. přenesená",J423,0)</f>
        <v>0</v>
      </c>
      <c r="BH423" s="186">
        <f>IF(N423="sníž. přenesená",J423,0)</f>
        <v>0</v>
      </c>
      <c r="BI423" s="186">
        <f>IF(N423="nulová",J423,0)</f>
        <v>0</v>
      </c>
      <c r="BJ423" s="17" t="s">
        <v>83</v>
      </c>
      <c r="BK423" s="186">
        <f>ROUND(I423*H423,2)</f>
        <v>0</v>
      </c>
      <c r="BL423" s="17" t="s">
        <v>226</v>
      </c>
      <c r="BM423" s="185" t="s">
        <v>820</v>
      </c>
    </row>
    <row r="424" spans="1:63" s="12" customFormat="1" ht="22.8" customHeight="1">
      <c r="A424" s="12"/>
      <c r="B424" s="160"/>
      <c r="C424" s="12"/>
      <c r="D424" s="161" t="s">
        <v>76</v>
      </c>
      <c r="E424" s="171" t="s">
        <v>821</v>
      </c>
      <c r="F424" s="171" t="s">
        <v>822</v>
      </c>
      <c r="G424" s="12"/>
      <c r="H424" s="12"/>
      <c r="I424" s="163"/>
      <c r="J424" s="172">
        <f>BK424</f>
        <v>0</v>
      </c>
      <c r="K424" s="12"/>
      <c r="L424" s="160"/>
      <c r="M424" s="165"/>
      <c r="N424" s="166"/>
      <c r="O424" s="166"/>
      <c r="P424" s="167">
        <f>SUM(P425:P429)</f>
        <v>0</v>
      </c>
      <c r="Q424" s="166"/>
      <c r="R424" s="167">
        <f>SUM(R425:R429)</f>
        <v>0.029187</v>
      </c>
      <c r="S424" s="166"/>
      <c r="T424" s="168">
        <f>SUM(T425:T429)</f>
        <v>0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161" t="s">
        <v>85</v>
      </c>
      <c r="AT424" s="169" t="s">
        <v>76</v>
      </c>
      <c r="AU424" s="169" t="s">
        <v>83</v>
      </c>
      <c r="AY424" s="161" t="s">
        <v>150</v>
      </c>
      <c r="BK424" s="170">
        <f>SUM(BK425:BK429)</f>
        <v>0</v>
      </c>
    </row>
    <row r="425" spans="1:65" s="2" customFormat="1" ht="24.15" customHeight="1">
      <c r="A425" s="36"/>
      <c r="B425" s="173"/>
      <c r="C425" s="174" t="s">
        <v>823</v>
      </c>
      <c r="D425" s="174" t="s">
        <v>152</v>
      </c>
      <c r="E425" s="175" t="s">
        <v>824</v>
      </c>
      <c r="F425" s="176" t="s">
        <v>825</v>
      </c>
      <c r="G425" s="177" t="s">
        <v>155</v>
      </c>
      <c r="H425" s="178">
        <v>2.3</v>
      </c>
      <c r="I425" s="179"/>
      <c r="J425" s="180">
        <f>ROUND(I425*H425,2)</f>
        <v>0</v>
      </c>
      <c r="K425" s="176" t="s">
        <v>156</v>
      </c>
      <c r="L425" s="37"/>
      <c r="M425" s="181" t="s">
        <v>1</v>
      </c>
      <c r="N425" s="182" t="s">
        <v>42</v>
      </c>
      <c r="O425" s="75"/>
      <c r="P425" s="183">
        <f>O425*H425</f>
        <v>0</v>
      </c>
      <c r="Q425" s="183">
        <v>0.01259</v>
      </c>
      <c r="R425" s="183">
        <f>Q425*H425</f>
        <v>0.028957</v>
      </c>
      <c r="S425" s="183">
        <v>0</v>
      </c>
      <c r="T425" s="184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85" t="s">
        <v>226</v>
      </c>
      <c r="AT425" s="185" t="s">
        <v>152</v>
      </c>
      <c r="AU425" s="185" t="s">
        <v>85</v>
      </c>
      <c r="AY425" s="17" t="s">
        <v>150</v>
      </c>
      <c r="BE425" s="186">
        <f>IF(N425="základní",J425,0)</f>
        <v>0</v>
      </c>
      <c r="BF425" s="186">
        <f>IF(N425="snížená",J425,0)</f>
        <v>0</v>
      </c>
      <c r="BG425" s="186">
        <f>IF(N425="zákl. přenesená",J425,0)</f>
        <v>0</v>
      </c>
      <c r="BH425" s="186">
        <f>IF(N425="sníž. přenesená",J425,0)</f>
        <v>0</v>
      </c>
      <c r="BI425" s="186">
        <f>IF(N425="nulová",J425,0)</f>
        <v>0</v>
      </c>
      <c r="BJ425" s="17" t="s">
        <v>83</v>
      </c>
      <c r="BK425" s="186">
        <f>ROUND(I425*H425,2)</f>
        <v>0</v>
      </c>
      <c r="BL425" s="17" t="s">
        <v>226</v>
      </c>
      <c r="BM425" s="185" t="s">
        <v>826</v>
      </c>
    </row>
    <row r="426" spans="1:51" s="13" customFormat="1" ht="12">
      <c r="A426" s="13"/>
      <c r="B426" s="187"/>
      <c r="C426" s="13"/>
      <c r="D426" s="188" t="s">
        <v>159</v>
      </c>
      <c r="E426" s="189" t="s">
        <v>1</v>
      </c>
      <c r="F426" s="190" t="s">
        <v>827</v>
      </c>
      <c r="G426" s="13"/>
      <c r="H426" s="191">
        <v>2.3</v>
      </c>
      <c r="I426" s="192"/>
      <c r="J426" s="13"/>
      <c r="K426" s="13"/>
      <c r="L426" s="187"/>
      <c r="M426" s="193"/>
      <c r="N426" s="194"/>
      <c r="O426" s="194"/>
      <c r="P426" s="194"/>
      <c r="Q426" s="194"/>
      <c r="R426" s="194"/>
      <c r="S426" s="194"/>
      <c r="T426" s="19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189" t="s">
        <v>159</v>
      </c>
      <c r="AU426" s="189" t="s">
        <v>85</v>
      </c>
      <c r="AV426" s="13" t="s">
        <v>85</v>
      </c>
      <c r="AW426" s="13" t="s">
        <v>34</v>
      </c>
      <c r="AX426" s="13" t="s">
        <v>83</v>
      </c>
      <c r="AY426" s="189" t="s">
        <v>150</v>
      </c>
    </row>
    <row r="427" spans="1:65" s="2" customFormat="1" ht="16.5" customHeight="1">
      <c r="A427" s="36"/>
      <c r="B427" s="173"/>
      <c r="C427" s="174" t="s">
        <v>828</v>
      </c>
      <c r="D427" s="174" t="s">
        <v>152</v>
      </c>
      <c r="E427" s="175" t="s">
        <v>829</v>
      </c>
      <c r="F427" s="176" t="s">
        <v>830</v>
      </c>
      <c r="G427" s="177" t="s">
        <v>155</v>
      </c>
      <c r="H427" s="178">
        <v>2.3</v>
      </c>
      <c r="I427" s="179"/>
      <c r="J427" s="180">
        <f>ROUND(I427*H427,2)</f>
        <v>0</v>
      </c>
      <c r="K427" s="176" t="s">
        <v>156</v>
      </c>
      <c r="L427" s="37"/>
      <c r="M427" s="181" t="s">
        <v>1</v>
      </c>
      <c r="N427" s="182" t="s">
        <v>42</v>
      </c>
      <c r="O427" s="75"/>
      <c r="P427" s="183">
        <f>O427*H427</f>
        <v>0</v>
      </c>
      <c r="Q427" s="183">
        <v>0.0001</v>
      </c>
      <c r="R427" s="183">
        <f>Q427*H427</f>
        <v>0.00022999999999999998</v>
      </c>
      <c r="S427" s="183">
        <v>0</v>
      </c>
      <c r="T427" s="184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85" t="s">
        <v>226</v>
      </c>
      <c r="AT427" s="185" t="s">
        <v>152</v>
      </c>
      <c r="AU427" s="185" t="s">
        <v>85</v>
      </c>
      <c r="AY427" s="17" t="s">
        <v>150</v>
      </c>
      <c r="BE427" s="186">
        <f>IF(N427="základní",J427,0)</f>
        <v>0</v>
      </c>
      <c r="BF427" s="186">
        <f>IF(N427="snížená",J427,0)</f>
        <v>0</v>
      </c>
      <c r="BG427" s="186">
        <f>IF(N427="zákl. přenesená",J427,0)</f>
        <v>0</v>
      </c>
      <c r="BH427" s="186">
        <f>IF(N427="sníž. přenesená",J427,0)</f>
        <v>0</v>
      </c>
      <c r="BI427" s="186">
        <f>IF(N427="nulová",J427,0)</f>
        <v>0</v>
      </c>
      <c r="BJ427" s="17" t="s">
        <v>83</v>
      </c>
      <c r="BK427" s="186">
        <f>ROUND(I427*H427,2)</f>
        <v>0</v>
      </c>
      <c r="BL427" s="17" t="s">
        <v>226</v>
      </c>
      <c r="BM427" s="185" t="s">
        <v>831</v>
      </c>
    </row>
    <row r="428" spans="1:65" s="2" customFormat="1" ht="24.15" customHeight="1">
      <c r="A428" s="36"/>
      <c r="B428" s="173"/>
      <c r="C428" s="174" t="s">
        <v>832</v>
      </c>
      <c r="D428" s="174" t="s">
        <v>152</v>
      </c>
      <c r="E428" s="175" t="s">
        <v>833</v>
      </c>
      <c r="F428" s="176" t="s">
        <v>834</v>
      </c>
      <c r="G428" s="177" t="s">
        <v>242</v>
      </c>
      <c r="H428" s="178">
        <v>0.029</v>
      </c>
      <c r="I428" s="179"/>
      <c r="J428" s="180">
        <f>ROUND(I428*H428,2)</f>
        <v>0</v>
      </c>
      <c r="K428" s="176" t="s">
        <v>156</v>
      </c>
      <c r="L428" s="37"/>
      <c r="M428" s="181" t="s">
        <v>1</v>
      </c>
      <c r="N428" s="182" t="s">
        <v>42</v>
      </c>
      <c r="O428" s="75"/>
      <c r="P428" s="183">
        <f>O428*H428</f>
        <v>0</v>
      </c>
      <c r="Q428" s="183">
        <v>0</v>
      </c>
      <c r="R428" s="183">
        <f>Q428*H428</f>
        <v>0</v>
      </c>
      <c r="S428" s="183">
        <v>0</v>
      </c>
      <c r="T428" s="184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85" t="s">
        <v>226</v>
      </c>
      <c r="AT428" s="185" t="s">
        <v>152</v>
      </c>
      <c r="AU428" s="185" t="s">
        <v>85</v>
      </c>
      <c r="AY428" s="17" t="s">
        <v>150</v>
      </c>
      <c r="BE428" s="186">
        <f>IF(N428="základní",J428,0)</f>
        <v>0</v>
      </c>
      <c r="BF428" s="186">
        <f>IF(N428="snížená",J428,0)</f>
        <v>0</v>
      </c>
      <c r="BG428" s="186">
        <f>IF(N428="zákl. přenesená",J428,0)</f>
        <v>0</v>
      </c>
      <c r="BH428" s="186">
        <f>IF(N428="sníž. přenesená",J428,0)</f>
        <v>0</v>
      </c>
      <c r="BI428" s="186">
        <f>IF(N428="nulová",J428,0)</f>
        <v>0</v>
      </c>
      <c r="BJ428" s="17" t="s">
        <v>83</v>
      </c>
      <c r="BK428" s="186">
        <f>ROUND(I428*H428,2)</f>
        <v>0</v>
      </c>
      <c r="BL428" s="17" t="s">
        <v>226</v>
      </c>
      <c r="BM428" s="185" t="s">
        <v>835</v>
      </c>
    </row>
    <row r="429" spans="1:65" s="2" customFormat="1" ht="24.15" customHeight="1">
      <c r="A429" s="36"/>
      <c r="B429" s="173"/>
      <c r="C429" s="174" t="s">
        <v>836</v>
      </c>
      <c r="D429" s="174" t="s">
        <v>152</v>
      </c>
      <c r="E429" s="175" t="s">
        <v>837</v>
      </c>
      <c r="F429" s="176" t="s">
        <v>838</v>
      </c>
      <c r="G429" s="177" t="s">
        <v>242</v>
      </c>
      <c r="H429" s="178">
        <v>0.029</v>
      </c>
      <c r="I429" s="179"/>
      <c r="J429" s="180">
        <f>ROUND(I429*H429,2)</f>
        <v>0</v>
      </c>
      <c r="K429" s="176" t="s">
        <v>156</v>
      </c>
      <c r="L429" s="37"/>
      <c r="M429" s="181" t="s">
        <v>1</v>
      </c>
      <c r="N429" s="182" t="s">
        <v>42</v>
      </c>
      <c r="O429" s="75"/>
      <c r="P429" s="183">
        <f>O429*H429</f>
        <v>0</v>
      </c>
      <c r="Q429" s="183">
        <v>0</v>
      </c>
      <c r="R429" s="183">
        <f>Q429*H429</f>
        <v>0</v>
      </c>
      <c r="S429" s="183">
        <v>0</v>
      </c>
      <c r="T429" s="184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185" t="s">
        <v>226</v>
      </c>
      <c r="AT429" s="185" t="s">
        <v>152</v>
      </c>
      <c r="AU429" s="185" t="s">
        <v>85</v>
      </c>
      <c r="AY429" s="17" t="s">
        <v>150</v>
      </c>
      <c r="BE429" s="186">
        <f>IF(N429="základní",J429,0)</f>
        <v>0</v>
      </c>
      <c r="BF429" s="186">
        <f>IF(N429="snížená",J429,0)</f>
        <v>0</v>
      </c>
      <c r="BG429" s="186">
        <f>IF(N429="zákl. přenesená",J429,0)</f>
        <v>0</v>
      </c>
      <c r="BH429" s="186">
        <f>IF(N429="sníž. přenesená",J429,0)</f>
        <v>0</v>
      </c>
      <c r="BI429" s="186">
        <f>IF(N429="nulová",J429,0)</f>
        <v>0</v>
      </c>
      <c r="BJ429" s="17" t="s">
        <v>83</v>
      </c>
      <c r="BK429" s="186">
        <f>ROUND(I429*H429,2)</f>
        <v>0</v>
      </c>
      <c r="BL429" s="17" t="s">
        <v>226</v>
      </c>
      <c r="BM429" s="185" t="s">
        <v>839</v>
      </c>
    </row>
    <row r="430" spans="1:63" s="12" customFormat="1" ht="22.8" customHeight="1">
      <c r="A430" s="12"/>
      <c r="B430" s="160"/>
      <c r="C430" s="12"/>
      <c r="D430" s="161" t="s">
        <v>76</v>
      </c>
      <c r="E430" s="171" t="s">
        <v>840</v>
      </c>
      <c r="F430" s="171" t="s">
        <v>841</v>
      </c>
      <c r="G430" s="12"/>
      <c r="H430" s="12"/>
      <c r="I430" s="163"/>
      <c r="J430" s="172">
        <f>BK430</f>
        <v>0</v>
      </c>
      <c r="K430" s="12"/>
      <c r="L430" s="160"/>
      <c r="M430" s="165"/>
      <c r="N430" s="166"/>
      <c r="O430" s="166"/>
      <c r="P430" s="167">
        <f>SUM(P431:P441)</f>
        <v>0</v>
      </c>
      <c r="Q430" s="166"/>
      <c r="R430" s="167">
        <f>SUM(R431:R441)</f>
        <v>0.20350000000000001</v>
      </c>
      <c r="S430" s="166"/>
      <c r="T430" s="168">
        <f>SUM(T431:T441)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161" t="s">
        <v>85</v>
      </c>
      <c r="AT430" s="169" t="s">
        <v>76</v>
      </c>
      <c r="AU430" s="169" t="s">
        <v>83</v>
      </c>
      <c r="AY430" s="161" t="s">
        <v>150</v>
      </c>
      <c r="BK430" s="170">
        <f>SUM(BK431:BK441)</f>
        <v>0</v>
      </c>
    </row>
    <row r="431" spans="1:65" s="2" customFormat="1" ht="24.15" customHeight="1">
      <c r="A431" s="36"/>
      <c r="B431" s="173"/>
      <c r="C431" s="174" t="s">
        <v>842</v>
      </c>
      <c r="D431" s="174" t="s">
        <v>152</v>
      </c>
      <c r="E431" s="175" t="s">
        <v>843</v>
      </c>
      <c r="F431" s="176" t="s">
        <v>844</v>
      </c>
      <c r="G431" s="177" t="s">
        <v>168</v>
      </c>
      <c r="H431" s="178">
        <v>12</v>
      </c>
      <c r="I431" s="179"/>
      <c r="J431" s="180">
        <f>ROUND(I431*H431,2)</f>
        <v>0</v>
      </c>
      <c r="K431" s="176" t="s">
        <v>156</v>
      </c>
      <c r="L431" s="37"/>
      <c r="M431" s="181" t="s">
        <v>1</v>
      </c>
      <c r="N431" s="182" t="s">
        <v>42</v>
      </c>
      <c r="O431" s="75"/>
      <c r="P431" s="183">
        <f>O431*H431</f>
        <v>0</v>
      </c>
      <c r="Q431" s="183">
        <v>0</v>
      </c>
      <c r="R431" s="183">
        <f>Q431*H431</f>
        <v>0</v>
      </c>
      <c r="S431" s="183">
        <v>0</v>
      </c>
      <c r="T431" s="184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185" t="s">
        <v>226</v>
      </c>
      <c r="AT431" s="185" t="s">
        <v>152</v>
      </c>
      <c r="AU431" s="185" t="s">
        <v>85</v>
      </c>
      <c r="AY431" s="17" t="s">
        <v>150</v>
      </c>
      <c r="BE431" s="186">
        <f>IF(N431="základní",J431,0)</f>
        <v>0</v>
      </c>
      <c r="BF431" s="186">
        <f>IF(N431="snížená",J431,0)</f>
        <v>0</v>
      </c>
      <c r="BG431" s="186">
        <f>IF(N431="zákl. přenesená",J431,0)</f>
        <v>0</v>
      </c>
      <c r="BH431" s="186">
        <f>IF(N431="sníž. přenesená",J431,0)</f>
        <v>0</v>
      </c>
      <c r="BI431" s="186">
        <f>IF(N431="nulová",J431,0)</f>
        <v>0</v>
      </c>
      <c r="BJ431" s="17" t="s">
        <v>83</v>
      </c>
      <c r="BK431" s="186">
        <f>ROUND(I431*H431,2)</f>
        <v>0</v>
      </c>
      <c r="BL431" s="17" t="s">
        <v>226</v>
      </c>
      <c r="BM431" s="185" t="s">
        <v>845</v>
      </c>
    </row>
    <row r="432" spans="1:65" s="2" customFormat="1" ht="49.05" customHeight="1">
      <c r="A432" s="36"/>
      <c r="B432" s="173"/>
      <c r="C432" s="196" t="s">
        <v>846</v>
      </c>
      <c r="D432" s="196" t="s">
        <v>170</v>
      </c>
      <c r="E432" s="197" t="s">
        <v>847</v>
      </c>
      <c r="F432" s="198" t="s">
        <v>848</v>
      </c>
      <c r="G432" s="199" t="s">
        <v>168</v>
      </c>
      <c r="H432" s="200">
        <v>1</v>
      </c>
      <c r="I432" s="201"/>
      <c r="J432" s="202">
        <f>ROUND(I432*H432,2)</f>
        <v>0</v>
      </c>
      <c r="K432" s="198" t="s">
        <v>1</v>
      </c>
      <c r="L432" s="203"/>
      <c r="M432" s="204" t="s">
        <v>1</v>
      </c>
      <c r="N432" s="205" t="s">
        <v>42</v>
      </c>
      <c r="O432" s="75"/>
      <c r="P432" s="183">
        <f>O432*H432</f>
        <v>0</v>
      </c>
      <c r="Q432" s="183">
        <v>0.013</v>
      </c>
      <c r="R432" s="183">
        <f>Q432*H432</f>
        <v>0.013</v>
      </c>
      <c r="S432" s="183">
        <v>0</v>
      </c>
      <c r="T432" s="184">
        <f>S432*H432</f>
        <v>0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185" t="s">
        <v>306</v>
      </c>
      <c r="AT432" s="185" t="s">
        <v>170</v>
      </c>
      <c r="AU432" s="185" t="s">
        <v>85</v>
      </c>
      <c r="AY432" s="17" t="s">
        <v>150</v>
      </c>
      <c r="BE432" s="186">
        <f>IF(N432="základní",J432,0)</f>
        <v>0</v>
      </c>
      <c r="BF432" s="186">
        <f>IF(N432="snížená",J432,0)</f>
        <v>0</v>
      </c>
      <c r="BG432" s="186">
        <f>IF(N432="zákl. přenesená",J432,0)</f>
        <v>0</v>
      </c>
      <c r="BH432" s="186">
        <f>IF(N432="sníž. přenesená",J432,0)</f>
        <v>0</v>
      </c>
      <c r="BI432" s="186">
        <f>IF(N432="nulová",J432,0)</f>
        <v>0</v>
      </c>
      <c r="BJ432" s="17" t="s">
        <v>83</v>
      </c>
      <c r="BK432" s="186">
        <f>ROUND(I432*H432,2)</f>
        <v>0</v>
      </c>
      <c r="BL432" s="17" t="s">
        <v>226</v>
      </c>
      <c r="BM432" s="185" t="s">
        <v>849</v>
      </c>
    </row>
    <row r="433" spans="1:65" s="2" customFormat="1" ht="62.7" customHeight="1">
      <c r="A433" s="36"/>
      <c r="B433" s="173"/>
      <c r="C433" s="196" t="s">
        <v>850</v>
      </c>
      <c r="D433" s="196" t="s">
        <v>170</v>
      </c>
      <c r="E433" s="197" t="s">
        <v>851</v>
      </c>
      <c r="F433" s="198" t="s">
        <v>852</v>
      </c>
      <c r="G433" s="199" t="s">
        <v>168</v>
      </c>
      <c r="H433" s="200">
        <v>2</v>
      </c>
      <c r="I433" s="201"/>
      <c r="J433" s="202">
        <f>ROUND(I433*H433,2)</f>
        <v>0</v>
      </c>
      <c r="K433" s="198" t="s">
        <v>1</v>
      </c>
      <c r="L433" s="203"/>
      <c r="M433" s="204" t="s">
        <v>1</v>
      </c>
      <c r="N433" s="205" t="s">
        <v>42</v>
      </c>
      <c r="O433" s="75"/>
      <c r="P433" s="183">
        <f>O433*H433</f>
        <v>0</v>
      </c>
      <c r="Q433" s="183">
        <v>0.0145</v>
      </c>
      <c r="R433" s="183">
        <f>Q433*H433</f>
        <v>0.029</v>
      </c>
      <c r="S433" s="183">
        <v>0</v>
      </c>
      <c r="T433" s="184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85" t="s">
        <v>306</v>
      </c>
      <c r="AT433" s="185" t="s">
        <v>170</v>
      </c>
      <c r="AU433" s="185" t="s">
        <v>85</v>
      </c>
      <c r="AY433" s="17" t="s">
        <v>150</v>
      </c>
      <c r="BE433" s="186">
        <f>IF(N433="základní",J433,0)</f>
        <v>0</v>
      </c>
      <c r="BF433" s="186">
        <f>IF(N433="snížená",J433,0)</f>
        <v>0</v>
      </c>
      <c r="BG433" s="186">
        <f>IF(N433="zákl. přenesená",J433,0)</f>
        <v>0</v>
      </c>
      <c r="BH433" s="186">
        <f>IF(N433="sníž. přenesená",J433,0)</f>
        <v>0</v>
      </c>
      <c r="BI433" s="186">
        <f>IF(N433="nulová",J433,0)</f>
        <v>0</v>
      </c>
      <c r="BJ433" s="17" t="s">
        <v>83</v>
      </c>
      <c r="BK433" s="186">
        <f>ROUND(I433*H433,2)</f>
        <v>0</v>
      </c>
      <c r="BL433" s="17" t="s">
        <v>226</v>
      </c>
      <c r="BM433" s="185" t="s">
        <v>853</v>
      </c>
    </row>
    <row r="434" spans="1:65" s="2" customFormat="1" ht="49.05" customHeight="1">
      <c r="A434" s="36"/>
      <c r="B434" s="173"/>
      <c r="C434" s="196" t="s">
        <v>854</v>
      </c>
      <c r="D434" s="196" t="s">
        <v>170</v>
      </c>
      <c r="E434" s="197" t="s">
        <v>855</v>
      </c>
      <c r="F434" s="198" t="s">
        <v>856</v>
      </c>
      <c r="G434" s="199" t="s">
        <v>168</v>
      </c>
      <c r="H434" s="200">
        <v>2</v>
      </c>
      <c r="I434" s="201"/>
      <c r="J434" s="202">
        <f>ROUND(I434*H434,2)</f>
        <v>0</v>
      </c>
      <c r="K434" s="198" t="s">
        <v>1</v>
      </c>
      <c r="L434" s="203"/>
      <c r="M434" s="204" t="s">
        <v>1</v>
      </c>
      <c r="N434" s="205" t="s">
        <v>42</v>
      </c>
      <c r="O434" s="75"/>
      <c r="P434" s="183">
        <f>O434*H434</f>
        <v>0</v>
      </c>
      <c r="Q434" s="183">
        <v>0.016</v>
      </c>
      <c r="R434" s="183">
        <f>Q434*H434</f>
        <v>0.032</v>
      </c>
      <c r="S434" s="183">
        <v>0</v>
      </c>
      <c r="T434" s="184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85" t="s">
        <v>306</v>
      </c>
      <c r="AT434" s="185" t="s">
        <v>170</v>
      </c>
      <c r="AU434" s="185" t="s">
        <v>85</v>
      </c>
      <c r="AY434" s="17" t="s">
        <v>150</v>
      </c>
      <c r="BE434" s="186">
        <f>IF(N434="základní",J434,0)</f>
        <v>0</v>
      </c>
      <c r="BF434" s="186">
        <f>IF(N434="snížená",J434,0)</f>
        <v>0</v>
      </c>
      <c r="BG434" s="186">
        <f>IF(N434="zákl. přenesená",J434,0)</f>
        <v>0</v>
      </c>
      <c r="BH434" s="186">
        <f>IF(N434="sníž. přenesená",J434,0)</f>
        <v>0</v>
      </c>
      <c r="BI434" s="186">
        <f>IF(N434="nulová",J434,0)</f>
        <v>0</v>
      </c>
      <c r="BJ434" s="17" t="s">
        <v>83</v>
      </c>
      <c r="BK434" s="186">
        <f>ROUND(I434*H434,2)</f>
        <v>0</v>
      </c>
      <c r="BL434" s="17" t="s">
        <v>226</v>
      </c>
      <c r="BM434" s="185" t="s">
        <v>857</v>
      </c>
    </row>
    <row r="435" spans="1:65" s="2" customFormat="1" ht="37.8" customHeight="1">
      <c r="A435" s="36"/>
      <c r="B435" s="173"/>
      <c r="C435" s="196" t="s">
        <v>858</v>
      </c>
      <c r="D435" s="196" t="s">
        <v>170</v>
      </c>
      <c r="E435" s="197" t="s">
        <v>859</v>
      </c>
      <c r="F435" s="198" t="s">
        <v>860</v>
      </c>
      <c r="G435" s="199" t="s">
        <v>168</v>
      </c>
      <c r="H435" s="200">
        <v>2</v>
      </c>
      <c r="I435" s="201"/>
      <c r="J435" s="202">
        <f>ROUND(I435*H435,2)</f>
        <v>0</v>
      </c>
      <c r="K435" s="198" t="s">
        <v>1</v>
      </c>
      <c r="L435" s="203"/>
      <c r="M435" s="204" t="s">
        <v>1</v>
      </c>
      <c r="N435" s="205" t="s">
        <v>42</v>
      </c>
      <c r="O435" s="75"/>
      <c r="P435" s="183">
        <f>O435*H435</f>
        <v>0</v>
      </c>
      <c r="Q435" s="183">
        <v>0.016</v>
      </c>
      <c r="R435" s="183">
        <f>Q435*H435</f>
        <v>0.032</v>
      </c>
      <c r="S435" s="183">
        <v>0</v>
      </c>
      <c r="T435" s="184">
        <f>S435*H435</f>
        <v>0</v>
      </c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R435" s="185" t="s">
        <v>306</v>
      </c>
      <c r="AT435" s="185" t="s">
        <v>170</v>
      </c>
      <c r="AU435" s="185" t="s">
        <v>85</v>
      </c>
      <c r="AY435" s="17" t="s">
        <v>150</v>
      </c>
      <c r="BE435" s="186">
        <f>IF(N435="základní",J435,0)</f>
        <v>0</v>
      </c>
      <c r="BF435" s="186">
        <f>IF(N435="snížená",J435,0)</f>
        <v>0</v>
      </c>
      <c r="BG435" s="186">
        <f>IF(N435="zákl. přenesená",J435,0)</f>
        <v>0</v>
      </c>
      <c r="BH435" s="186">
        <f>IF(N435="sníž. přenesená",J435,0)</f>
        <v>0</v>
      </c>
      <c r="BI435" s="186">
        <f>IF(N435="nulová",J435,0)</f>
        <v>0</v>
      </c>
      <c r="BJ435" s="17" t="s">
        <v>83</v>
      </c>
      <c r="BK435" s="186">
        <f>ROUND(I435*H435,2)</f>
        <v>0</v>
      </c>
      <c r="BL435" s="17" t="s">
        <v>226</v>
      </c>
      <c r="BM435" s="185" t="s">
        <v>861</v>
      </c>
    </row>
    <row r="436" spans="1:65" s="2" customFormat="1" ht="55.5" customHeight="1">
      <c r="A436" s="36"/>
      <c r="B436" s="173"/>
      <c r="C436" s="196" t="s">
        <v>862</v>
      </c>
      <c r="D436" s="196" t="s">
        <v>170</v>
      </c>
      <c r="E436" s="197" t="s">
        <v>863</v>
      </c>
      <c r="F436" s="198" t="s">
        <v>864</v>
      </c>
      <c r="G436" s="199" t="s">
        <v>168</v>
      </c>
      <c r="H436" s="200">
        <v>5</v>
      </c>
      <c r="I436" s="201"/>
      <c r="J436" s="202">
        <f>ROUND(I436*H436,2)</f>
        <v>0</v>
      </c>
      <c r="K436" s="198" t="s">
        <v>1</v>
      </c>
      <c r="L436" s="203"/>
      <c r="M436" s="204" t="s">
        <v>1</v>
      </c>
      <c r="N436" s="205" t="s">
        <v>42</v>
      </c>
      <c r="O436" s="75"/>
      <c r="P436" s="183">
        <f>O436*H436</f>
        <v>0</v>
      </c>
      <c r="Q436" s="183">
        <v>0.0195</v>
      </c>
      <c r="R436" s="183">
        <f>Q436*H436</f>
        <v>0.0975</v>
      </c>
      <c r="S436" s="183">
        <v>0</v>
      </c>
      <c r="T436" s="184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85" t="s">
        <v>306</v>
      </c>
      <c r="AT436" s="185" t="s">
        <v>170</v>
      </c>
      <c r="AU436" s="185" t="s">
        <v>85</v>
      </c>
      <c r="AY436" s="17" t="s">
        <v>150</v>
      </c>
      <c r="BE436" s="186">
        <f>IF(N436="základní",J436,0)</f>
        <v>0</v>
      </c>
      <c r="BF436" s="186">
        <f>IF(N436="snížená",J436,0)</f>
        <v>0</v>
      </c>
      <c r="BG436" s="186">
        <f>IF(N436="zákl. přenesená",J436,0)</f>
        <v>0</v>
      </c>
      <c r="BH436" s="186">
        <f>IF(N436="sníž. přenesená",J436,0)</f>
        <v>0</v>
      </c>
      <c r="BI436" s="186">
        <f>IF(N436="nulová",J436,0)</f>
        <v>0</v>
      </c>
      <c r="BJ436" s="17" t="s">
        <v>83</v>
      </c>
      <c r="BK436" s="186">
        <f>ROUND(I436*H436,2)</f>
        <v>0</v>
      </c>
      <c r="BL436" s="17" t="s">
        <v>226</v>
      </c>
      <c r="BM436" s="185" t="s">
        <v>865</v>
      </c>
    </row>
    <row r="437" spans="1:65" s="2" customFormat="1" ht="21.75" customHeight="1">
      <c r="A437" s="36"/>
      <c r="B437" s="173"/>
      <c r="C437" s="174" t="s">
        <v>866</v>
      </c>
      <c r="D437" s="174" t="s">
        <v>152</v>
      </c>
      <c r="E437" s="175" t="s">
        <v>867</v>
      </c>
      <c r="F437" s="176" t="s">
        <v>868</v>
      </c>
      <c r="G437" s="177" t="s">
        <v>182</v>
      </c>
      <c r="H437" s="178">
        <v>5.4</v>
      </c>
      <c r="I437" s="179"/>
      <c r="J437" s="180">
        <f>ROUND(I437*H437,2)</f>
        <v>0</v>
      </c>
      <c r="K437" s="176" t="s">
        <v>156</v>
      </c>
      <c r="L437" s="37"/>
      <c r="M437" s="181" t="s">
        <v>1</v>
      </c>
      <c r="N437" s="182" t="s">
        <v>42</v>
      </c>
      <c r="O437" s="75"/>
      <c r="P437" s="183">
        <f>O437*H437</f>
        <v>0</v>
      </c>
      <c r="Q437" s="183">
        <v>0</v>
      </c>
      <c r="R437" s="183">
        <f>Q437*H437</f>
        <v>0</v>
      </c>
      <c r="S437" s="183">
        <v>0</v>
      </c>
      <c r="T437" s="184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85" t="s">
        <v>226</v>
      </c>
      <c r="AT437" s="185" t="s">
        <v>152</v>
      </c>
      <c r="AU437" s="185" t="s">
        <v>85</v>
      </c>
      <c r="AY437" s="17" t="s">
        <v>150</v>
      </c>
      <c r="BE437" s="186">
        <f>IF(N437="základní",J437,0)</f>
        <v>0</v>
      </c>
      <c r="BF437" s="186">
        <f>IF(N437="snížená",J437,0)</f>
        <v>0</v>
      </c>
      <c r="BG437" s="186">
        <f>IF(N437="zákl. přenesená",J437,0)</f>
        <v>0</v>
      </c>
      <c r="BH437" s="186">
        <f>IF(N437="sníž. přenesená",J437,0)</f>
        <v>0</v>
      </c>
      <c r="BI437" s="186">
        <f>IF(N437="nulová",J437,0)</f>
        <v>0</v>
      </c>
      <c r="BJ437" s="17" t="s">
        <v>83</v>
      </c>
      <c r="BK437" s="186">
        <f>ROUND(I437*H437,2)</f>
        <v>0</v>
      </c>
      <c r="BL437" s="17" t="s">
        <v>226</v>
      </c>
      <c r="BM437" s="185" t="s">
        <v>869</v>
      </c>
    </row>
    <row r="438" spans="1:51" s="13" customFormat="1" ht="12">
      <c r="A438" s="13"/>
      <c r="B438" s="187"/>
      <c r="C438" s="13"/>
      <c r="D438" s="188" t="s">
        <v>159</v>
      </c>
      <c r="E438" s="189" t="s">
        <v>1</v>
      </c>
      <c r="F438" s="190" t="s">
        <v>870</v>
      </c>
      <c r="G438" s="13"/>
      <c r="H438" s="191">
        <v>5.4</v>
      </c>
      <c r="I438" s="192"/>
      <c r="J438" s="13"/>
      <c r="K438" s="13"/>
      <c r="L438" s="187"/>
      <c r="M438" s="193"/>
      <c r="N438" s="194"/>
      <c r="O438" s="194"/>
      <c r="P438" s="194"/>
      <c r="Q438" s="194"/>
      <c r="R438" s="194"/>
      <c r="S438" s="194"/>
      <c r="T438" s="19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189" t="s">
        <v>159</v>
      </c>
      <c r="AU438" s="189" t="s">
        <v>85</v>
      </c>
      <c r="AV438" s="13" t="s">
        <v>85</v>
      </c>
      <c r="AW438" s="13" t="s">
        <v>34</v>
      </c>
      <c r="AX438" s="13" t="s">
        <v>83</v>
      </c>
      <c r="AY438" s="189" t="s">
        <v>150</v>
      </c>
    </row>
    <row r="439" spans="1:65" s="2" customFormat="1" ht="37.8" customHeight="1">
      <c r="A439" s="36"/>
      <c r="B439" s="173"/>
      <c r="C439" s="174" t="s">
        <v>871</v>
      </c>
      <c r="D439" s="174" t="s">
        <v>152</v>
      </c>
      <c r="E439" s="175" t="s">
        <v>872</v>
      </c>
      <c r="F439" s="176" t="s">
        <v>873</v>
      </c>
      <c r="G439" s="177" t="s">
        <v>200</v>
      </c>
      <c r="H439" s="178">
        <v>1</v>
      </c>
      <c r="I439" s="179"/>
      <c r="J439" s="180">
        <f>ROUND(I439*H439,2)</f>
        <v>0</v>
      </c>
      <c r="K439" s="176" t="s">
        <v>1</v>
      </c>
      <c r="L439" s="37"/>
      <c r="M439" s="181" t="s">
        <v>1</v>
      </c>
      <c r="N439" s="182" t="s">
        <v>42</v>
      </c>
      <c r="O439" s="75"/>
      <c r="P439" s="183">
        <f>O439*H439</f>
        <v>0</v>
      </c>
      <c r="Q439" s="183">
        <v>0</v>
      </c>
      <c r="R439" s="183">
        <f>Q439*H439</f>
        <v>0</v>
      </c>
      <c r="S439" s="183">
        <v>0</v>
      </c>
      <c r="T439" s="184">
        <f>S439*H439</f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185" t="s">
        <v>226</v>
      </c>
      <c r="AT439" s="185" t="s">
        <v>152</v>
      </c>
      <c r="AU439" s="185" t="s">
        <v>85</v>
      </c>
      <c r="AY439" s="17" t="s">
        <v>150</v>
      </c>
      <c r="BE439" s="186">
        <f>IF(N439="základní",J439,0)</f>
        <v>0</v>
      </c>
      <c r="BF439" s="186">
        <f>IF(N439="snížená",J439,0)</f>
        <v>0</v>
      </c>
      <c r="BG439" s="186">
        <f>IF(N439="zákl. přenesená",J439,0)</f>
        <v>0</v>
      </c>
      <c r="BH439" s="186">
        <f>IF(N439="sníž. přenesená",J439,0)</f>
        <v>0</v>
      </c>
      <c r="BI439" s="186">
        <f>IF(N439="nulová",J439,0)</f>
        <v>0</v>
      </c>
      <c r="BJ439" s="17" t="s">
        <v>83</v>
      </c>
      <c r="BK439" s="186">
        <f>ROUND(I439*H439,2)</f>
        <v>0</v>
      </c>
      <c r="BL439" s="17" t="s">
        <v>226</v>
      </c>
      <c r="BM439" s="185" t="s">
        <v>874</v>
      </c>
    </row>
    <row r="440" spans="1:65" s="2" customFormat="1" ht="24.15" customHeight="1">
      <c r="A440" s="36"/>
      <c r="B440" s="173"/>
      <c r="C440" s="174" t="s">
        <v>875</v>
      </c>
      <c r="D440" s="174" t="s">
        <v>152</v>
      </c>
      <c r="E440" s="175" t="s">
        <v>876</v>
      </c>
      <c r="F440" s="176" t="s">
        <v>877</v>
      </c>
      <c r="G440" s="177" t="s">
        <v>242</v>
      </c>
      <c r="H440" s="178">
        <v>0.204</v>
      </c>
      <c r="I440" s="179"/>
      <c r="J440" s="180">
        <f>ROUND(I440*H440,2)</f>
        <v>0</v>
      </c>
      <c r="K440" s="176" t="s">
        <v>156</v>
      </c>
      <c r="L440" s="37"/>
      <c r="M440" s="181" t="s">
        <v>1</v>
      </c>
      <c r="N440" s="182" t="s">
        <v>42</v>
      </c>
      <c r="O440" s="75"/>
      <c r="P440" s="183">
        <f>O440*H440</f>
        <v>0</v>
      </c>
      <c r="Q440" s="183">
        <v>0</v>
      </c>
      <c r="R440" s="183">
        <f>Q440*H440</f>
        <v>0</v>
      </c>
      <c r="S440" s="183">
        <v>0</v>
      </c>
      <c r="T440" s="184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85" t="s">
        <v>226</v>
      </c>
      <c r="AT440" s="185" t="s">
        <v>152</v>
      </c>
      <c r="AU440" s="185" t="s">
        <v>85</v>
      </c>
      <c r="AY440" s="17" t="s">
        <v>150</v>
      </c>
      <c r="BE440" s="186">
        <f>IF(N440="základní",J440,0)</f>
        <v>0</v>
      </c>
      <c r="BF440" s="186">
        <f>IF(N440="snížená",J440,0)</f>
        <v>0</v>
      </c>
      <c r="BG440" s="186">
        <f>IF(N440="zákl. přenesená",J440,0)</f>
        <v>0</v>
      </c>
      <c r="BH440" s="186">
        <f>IF(N440="sníž. přenesená",J440,0)</f>
        <v>0</v>
      </c>
      <c r="BI440" s="186">
        <f>IF(N440="nulová",J440,0)</f>
        <v>0</v>
      </c>
      <c r="BJ440" s="17" t="s">
        <v>83</v>
      </c>
      <c r="BK440" s="186">
        <f>ROUND(I440*H440,2)</f>
        <v>0</v>
      </c>
      <c r="BL440" s="17" t="s">
        <v>226</v>
      </c>
      <c r="BM440" s="185" t="s">
        <v>878</v>
      </c>
    </row>
    <row r="441" spans="1:65" s="2" customFormat="1" ht="24.15" customHeight="1">
      <c r="A441" s="36"/>
      <c r="B441" s="173"/>
      <c r="C441" s="174" t="s">
        <v>879</v>
      </c>
      <c r="D441" s="174" t="s">
        <v>152</v>
      </c>
      <c r="E441" s="175" t="s">
        <v>880</v>
      </c>
      <c r="F441" s="176" t="s">
        <v>881</v>
      </c>
      <c r="G441" s="177" t="s">
        <v>242</v>
      </c>
      <c r="H441" s="178">
        <v>0.204</v>
      </c>
      <c r="I441" s="179"/>
      <c r="J441" s="180">
        <f>ROUND(I441*H441,2)</f>
        <v>0</v>
      </c>
      <c r="K441" s="176" t="s">
        <v>156</v>
      </c>
      <c r="L441" s="37"/>
      <c r="M441" s="181" t="s">
        <v>1</v>
      </c>
      <c r="N441" s="182" t="s">
        <v>42</v>
      </c>
      <c r="O441" s="75"/>
      <c r="P441" s="183">
        <f>O441*H441</f>
        <v>0</v>
      </c>
      <c r="Q441" s="183">
        <v>0</v>
      </c>
      <c r="R441" s="183">
        <f>Q441*H441</f>
        <v>0</v>
      </c>
      <c r="S441" s="183">
        <v>0</v>
      </c>
      <c r="T441" s="184">
        <f>S441*H441</f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185" t="s">
        <v>226</v>
      </c>
      <c r="AT441" s="185" t="s">
        <v>152</v>
      </c>
      <c r="AU441" s="185" t="s">
        <v>85</v>
      </c>
      <c r="AY441" s="17" t="s">
        <v>150</v>
      </c>
      <c r="BE441" s="186">
        <f>IF(N441="základní",J441,0)</f>
        <v>0</v>
      </c>
      <c r="BF441" s="186">
        <f>IF(N441="snížená",J441,0)</f>
        <v>0</v>
      </c>
      <c r="BG441" s="186">
        <f>IF(N441="zákl. přenesená",J441,0)</f>
        <v>0</v>
      </c>
      <c r="BH441" s="186">
        <f>IF(N441="sníž. přenesená",J441,0)</f>
        <v>0</v>
      </c>
      <c r="BI441" s="186">
        <f>IF(N441="nulová",J441,0)</f>
        <v>0</v>
      </c>
      <c r="BJ441" s="17" t="s">
        <v>83</v>
      </c>
      <c r="BK441" s="186">
        <f>ROUND(I441*H441,2)</f>
        <v>0</v>
      </c>
      <c r="BL441" s="17" t="s">
        <v>226</v>
      </c>
      <c r="BM441" s="185" t="s">
        <v>882</v>
      </c>
    </row>
    <row r="442" spans="1:63" s="12" customFormat="1" ht="22.8" customHeight="1">
      <c r="A442" s="12"/>
      <c r="B442" s="160"/>
      <c r="C442" s="12"/>
      <c r="D442" s="161" t="s">
        <v>76</v>
      </c>
      <c r="E442" s="171" t="s">
        <v>883</v>
      </c>
      <c r="F442" s="171" t="s">
        <v>884</v>
      </c>
      <c r="G442" s="12"/>
      <c r="H442" s="12"/>
      <c r="I442" s="163"/>
      <c r="J442" s="172">
        <f>BK442</f>
        <v>0</v>
      </c>
      <c r="K442" s="12"/>
      <c r="L442" s="160"/>
      <c r="M442" s="165"/>
      <c r="N442" s="166"/>
      <c r="O442" s="166"/>
      <c r="P442" s="167">
        <f>SUM(P443:P448)</f>
        <v>0</v>
      </c>
      <c r="Q442" s="166"/>
      <c r="R442" s="167">
        <f>SUM(R443:R448)</f>
        <v>0.0319397</v>
      </c>
      <c r="S442" s="166"/>
      <c r="T442" s="168">
        <f>SUM(T443:T448)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161" t="s">
        <v>85</v>
      </c>
      <c r="AT442" s="169" t="s">
        <v>76</v>
      </c>
      <c r="AU442" s="169" t="s">
        <v>83</v>
      </c>
      <c r="AY442" s="161" t="s">
        <v>150</v>
      </c>
      <c r="BK442" s="170">
        <f>SUM(BK443:BK448)</f>
        <v>0</v>
      </c>
    </row>
    <row r="443" spans="1:65" s="2" customFormat="1" ht="21.75" customHeight="1">
      <c r="A443" s="36"/>
      <c r="B443" s="173"/>
      <c r="C443" s="174" t="s">
        <v>885</v>
      </c>
      <c r="D443" s="174" t="s">
        <v>152</v>
      </c>
      <c r="E443" s="175" t="s">
        <v>886</v>
      </c>
      <c r="F443" s="176" t="s">
        <v>887</v>
      </c>
      <c r="G443" s="177" t="s">
        <v>639</v>
      </c>
      <c r="H443" s="178">
        <v>27.71</v>
      </c>
      <c r="I443" s="179"/>
      <c r="J443" s="180">
        <f>ROUND(I443*H443,2)</f>
        <v>0</v>
      </c>
      <c r="K443" s="176" t="s">
        <v>156</v>
      </c>
      <c r="L443" s="37"/>
      <c r="M443" s="181" t="s">
        <v>1</v>
      </c>
      <c r="N443" s="182" t="s">
        <v>42</v>
      </c>
      <c r="O443" s="75"/>
      <c r="P443" s="183">
        <f>O443*H443</f>
        <v>0</v>
      </c>
      <c r="Q443" s="183">
        <v>7E-05</v>
      </c>
      <c r="R443" s="183">
        <f>Q443*H443</f>
        <v>0.0019397</v>
      </c>
      <c r="S443" s="183">
        <v>0</v>
      </c>
      <c r="T443" s="184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185" t="s">
        <v>226</v>
      </c>
      <c r="AT443" s="185" t="s">
        <v>152</v>
      </c>
      <c r="AU443" s="185" t="s">
        <v>85</v>
      </c>
      <c r="AY443" s="17" t="s">
        <v>150</v>
      </c>
      <c r="BE443" s="186">
        <f>IF(N443="základní",J443,0)</f>
        <v>0</v>
      </c>
      <c r="BF443" s="186">
        <f>IF(N443="snížená",J443,0)</f>
        <v>0</v>
      </c>
      <c r="BG443" s="186">
        <f>IF(N443="zákl. přenesená",J443,0)</f>
        <v>0</v>
      </c>
      <c r="BH443" s="186">
        <f>IF(N443="sníž. přenesená",J443,0)</f>
        <v>0</v>
      </c>
      <c r="BI443" s="186">
        <f>IF(N443="nulová",J443,0)</f>
        <v>0</v>
      </c>
      <c r="BJ443" s="17" t="s">
        <v>83</v>
      </c>
      <c r="BK443" s="186">
        <f>ROUND(I443*H443,2)</f>
        <v>0</v>
      </c>
      <c r="BL443" s="17" t="s">
        <v>226</v>
      </c>
      <c r="BM443" s="185" t="s">
        <v>888</v>
      </c>
    </row>
    <row r="444" spans="1:51" s="13" customFormat="1" ht="12">
      <c r="A444" s="13"/>
      <c r="B444" s="187"/>
      <c r="C444" s="13"/>
      <c r="D444" s="188" t="s">
        <v>159</v>
      </c>
      <c r="E444" s="189" t="s">
        <v>1</v>
      </c>
      <c r="F444" s="190" t="s">
        <v>889</v>
      </c>
      <c r="G444" s="13"/>
      <c r="H444" s="191">
        <v>27.71</v>
      </c>
      <c r="I444" s="192"/>
      <c r="J444" s="13"/>
      <c r="K444" s="13"/>
      <c r="L444" s="187"/>
      <c r="M444" s="193"/>
      <c r="N444" s="194"/>
      <c r="O444" s="194"/>
      <c r="P444" s="194"/>
      <c r="Q444" s="194"/>
      <c r="R444" s="194"/>
      <c r="S444" s="194"/>
      <c r="T444" s="19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189" t="s">
        <v>159</v>
      </c>
      <c r="AU444" s="189" t="s">
        <v>85</v>
      </c>
      <c r="AV444" s="13" t="s">
        <v>85</v>
      </c>
      <c r="AW444" s="13" t="s">
        <v>34</v>
      </c>
      <c r="AX444" s="13" t="s">
        <v>83</v>
      </c>
      <c r="AY444" s="189" t="s">
        <v>150</v>
      </c>
    </row>
    <row r="445" spans="1:65" s="2" customFormat="1" ht="24.15" customHeight="1">
      <c r="A445" s="36"/>
      <c r="B445" s="173"/>
      <c r="C445" s="196" t="s">
        <v>890</v>
      </c>
      <c r="D445" s="196" t="s">
        <v>170</v>
      </c>
      <c r="E445" s="197" t="s">
        <v>891</v>
      </c>
      <c r="F445" s="198" t="s">
        <v>892</v>
      </c>
      <c r="G445" s="199" t="s">
        <v>242</v>
      </c>
      <c r="H445" s="200">
        <v>0.03</v>
      </c>
      <c r="I445" s="201"/>
      <c r="J445" s="202">
        <f>ROUND(I445*H445,2)</f>
        <v>0</v>
      </c>
      <c r="K445" s="198" t="s">
        <v>156</v>
      </c>
      <c r="L445" s="203"/>
      <c r="M445" s="204" t="s">
        <v>1</v>
      </c>
      <c r="N445" s="205" t="s">
        <v>42</v>
      </c>
      <c r="O445" s="75"/>
      <c r="P445" s="183">
        <f>O445*H445</f>
        <v>0</v>
      </c>
      <c r="Q445" s="183">
        <v>1</v>
      </c>
      <c r="R445" s="183">
        <f>Q445*H445</f>
        <v>0.03</v>
      </c>
      <c r="S445" s="183">
        <v>0</v>
      </c>
      <c r="T445" s="184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185" t="s">
        <v>306</v>
      </c>
      <c r="AT445" s="185" t="s">
        <v>170</v>
      </c>
      <c r="AU445" s="185" t="s">
        <v>85</v>
      </c>
      <c r="AY445" s="17" t="s">
        <v>150</v>
      </c>
      <c r="BE445" s="186">
        <f>IF(N445="základní",J445,0)</f>
        <v>0</v>
      </c>
      <c r="BF445" s="186">
        <f>IF(N445="snížená",J445,0)</f>
        <v>0</v>
      </c>
      <c r="BG445" s="186">
        <f>IF(N445="zákl. přenesená",J445,0)</f>
        <v>0</v>
      </c>
      <c r="BH445" s="186">
        <f>IF(N445="sníž. přenesená",J445,0)</f>
        <v>0</v>
      </c>
      <c r="BI445" s="186">
        <f>IF(N445="nulová",J445,0)</f>
        <v>0</v>
      </c>
      <c r="BJ445" s="17" t="s">
        <v>83</v>
      </c>
      <c r="BK445" s="186">
        <f>ROUND(I445*H445,2)</f>
        <v>0</v>
      </c>
      <c r="BL445" s="17" t="s">
        <v>226</v>
      </c>
      <c r="BM445" s="185" t="s">
        <v>893</v>
      </c>
    </row>
    <row r="446" spans="1:51" s="13" customFormat="1" ht="12">
      <c r="A446" s="13"/>
      <c r="B446" s="187"/>
      <c r="C446" s="13"/>
      <c r="D446" s="188" t="s">
        <v>159</v>
      </c>
      <c r="E446" s="189" t="s">
        <v>1</v>
      </c>
      <c r="F446" s="190" t="s">
        <v>894</v>
      </c>
      <c r="G446" s="13"/>
      <c r="H446" s="191">
        <v>0.03</v>
      </c>
      <c r="I446" s="192"/>
      <c r="J446" s="13"/>
      <c r="K446" s="13"/>
      <c r="L446" s="187"/>
      <c r="M446" s="193"/>
      <c r="N446" s="194"/>
      <c r="O446" s="194"/>
      <c r="P446" s="194"/>
      <c r="Q446" s="194"/>
      <c r="R446" s="194"/>
      <c r="S446" s="194"/>
      <c r="T446" s="19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189" t="s">
        <v>159</v>
      </c>
      <c r="AU446" s="189" t="s">
        <v>85</v>
      </c>
      <c r="AV446" s="13" t="s">
        <v>85</v>
      </c>
      <c r="AW446" s="13" t="s">
        <v>34</v>
      </c>
      <c r="AX446" s="13" t="s">
        <v>83</v>
      </c>
      <c r="AY446" s="189" t="s">
        <v>150</v>
      </c>
    </row>
    <row r="447" spans="1:65" s="2" customFormat="1" ht="24.15" customHeight="1">
      <c r="A447" s="36"/>
      <c r="B447" s="173"/>
      <c r="C447" s="174" t="s">
        <v>895</v>
      </c>
      <c r="D447" s="174" t="s">
        <v>152</v>
      </c>
      <c r="E447" s="175" t="s">
        <v>896</v>
      </c>
      <c r="F447" s="176" t="s">
        <v>897</v>
      </c>
      <c r="G447" s="177" t="s">
        <v>242</v>
      </c>
      <c r="H447" s="178">
        <v>0.032</v>
      </c>
      <c r="I447" s="179"/>
      <c r="J447" s="180">
        <f>ROUND(I447*H447,2)</f>
        <v>0</v>
      </c>
      <c r="K447" s="176" t="s">
        <v>156</v>
      </c>
      <c r="L447" s="37"/>
      <c r="M447" s="181" t="s">
        <v>1</v>
      </c>
      <c r="N447" s="182" t="s">
        <v>42</v>
      </c>
      <c r="O447" s="75"/>
      <c r="P447" s="183">
        <f>O447*H447</f>
        <v>0</v>
      </c>
      <c r="Q447" s="183">
        <v>0</v>
      </c>
      <c r="R447" s="183">
        <f>Q447*H447</f>
        <v>0</v>
      </c>
      <c r="S447" s="183">
        <v>0</v>
      </c>
      <c r="T447" s="184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185" t="s">
        <v>226</v>
      </c>
      <c r="AT447" s="185" t="s">
        <v>152</v>
      </c>
      <c r="AU447" s="185" t="s">
        <v>85</v>
      </c>
      <c r="AY447" s="17" t="s">
        <v>150</v>
      </c>
      <c r="BE447" s="186">
        <f>IF(N447="základní",J447,0)</f>
        <v>0</v>
      </c>
      <c r="BF447" s="186">
        <f>IF(N447="snížená",J447,0)</f>
        <v>0</v>
      </c>
      <c r="BG447" s="186">
        <f>IF(N447="zákl. přenesená",J447,0)</f>
        <v>0</v>
      </c>
      <c r="BH447" s="186">
        <f>IF(N447="sníž. přenesená",J447,0)</f>
        <v>0</v>
      </c>
      <c r="BI447" s="186">
        <f>IF(N447="nulová",J447,0)</f>
        <v>0</v>
      </c>
      <c r="BJ447" s="17" t="s">
        <v>83</v>
      </c>
      <c r="BK447" s="186">
        <f>ROUND(I447*H447,2)</f>
        <v>0</v>
      </c>
      <c r="BL447" s="17" t="s">
        <v>226</v>
      </c>
      <c r="BM447" s="185" t="s">
        <v>898</v>
      </c>
    </row>
    <row r="448" spans="1:65" s="2" customFormat="1" ht="24.15" customHeight="1">
      <c r="A448" s="36"/>
      <c r="B448" s="173"/>
      <c r="C448" s="174" t="s">
        <v>899</v>
      </c>
      <c r="D448" s="174" t="s">
        <v>152</v>
      </c>
      <c r="E448" s="175" t="s">
        <v>900</v>
      </c>
      <c r="F448" s="176" t="s">
        <v>901</v>
      </c>
      <c r="G448" s="177" t="s">
        <v>242</v>
      </c>
      <c r="H448" s="178">
        <v>0.032</v>
      </c>
      <c r="I448" s="179"/>
      <c r="J448" s="180">
        <f>ROUND(I448*H448,2)</f>
        <v>0</v>
      </c>
      <c r="K448" s="176" t="s">
        <v>156</v>
      </c>
      <c r="L448" s="37"/>
      <c r="M448" s="181" t="s">
        <v>1</v>
      </c>
      <c r="N448" s="182" t="s">
        <v>42</v>
      </c>
      <c r="O448" s="75"/>
      <c r="P448" s="183">
        <f>O448*H448</f>
        <v>0</v>
      </c>
      <c r="Q448" s="183">
        <v>0</v>
      </c>
      <c r="R448" s="183">
        <f>Q448*H448</f>
        <v>0</v>
      </c>
      <c r="S448" s="183">
        <v>0</v>
      </c>
      <c r="T448" s="184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85" t="s">
        <v>226</v>
      </c>
      <c r="AT448" s="185" t="s">
        <v>152</v>
      </c>
      <c r="AU448" s="185" t="s">
        <v>85</v>
      </c>
      <c r="AY448" s="17" t="s">
        <v>150</v>
      </c>
      <c r="BE448" s="186">
        <f>IF(N448="základní",J448,0)</f>
        <v>0</v>
      </c>
      <c r="BF448" s="186">
        <f>IF(N448="snížená",J448,0)</f>
        <v>0</v>
      </c>
      <c r="BG448" s="186">
        <f>IF(N448="zákl. přenesená",J448,0)</f>
        <v>0</v>
      </c>
      <c r="BH448" s="186">
        <f>IF(N448="sníž. přenesená",J448,0)</f>
        <v>0</v>
      </c>
      <c r="BI448" s="186">
        <f>IF(N448="nulová",J448,0)</f>
        <v>0</v>
      </c>
      <c r="BJ448" s="17" t="s">
        <v>83</v>
      </c>
      <c r="BK448" s="186">
        <f>ROUND(I448*H448,2)</f>
        <v>0</v>
      </c>
      <c r="BL448" s="17" t="s">
        <v>226</v>
      </c>
      <c r="BM448" s="185" t="s">
        <v>902</v>
      </c>
    </row>
    <row r="449" spans="1:63" s="12" customFormat="1" ht="22.8" customHeight="1">
      <c r="A449" s="12"/>
      <c r="B449" s="160"/>
      <c r="C449" s="12"/>
      <c r="D449" s="161" t="s">
        <v>76</v>
      </c>
      <c r="E449" s="171" t="s">
        <v>903</v>
      </c>
      <c r="F449" s="171" t="s">
        <v>904</v>
      </c>
      <c r="G449" s="12"/>
      <c r="H449" s="12"/>
      <c r="I449" s="163"/>
      <c r="J449" s="172">
        <f>BK449</f>
        <v>0</v>
      </c>
      <c r="K449" s="12"/>
      <c r="L449" s="160"/>
      <c r="M449" s="165"/>
      <c r="N449" s="166"/>
      <c r="O449" s="166"/>
      <c r="P449" s="167">
        <f>SUM(P450:P481)</f>
        <v>0</v>
      </c>
      <c r="Q449" s="166"/>
      <c r="R449" s="167">
        <f>SUM(R450:R481)</f>
        <v>6.826302999999999</v>
      </c>
      <c r="S449" s="166"/>
      <c r="T449" s="168">
        <f>SUM(T450:T481)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161" t="s">
        <v>85</v>
      </c>
      <c r="AT449" s="169" t="s">
        <v>76</v>
      </c>
      <c r="AU449" s="169" t="s">
        <v>83</v>
      </c>
      <c r="AY449" s="161" t="s">
        <v>150</v>
      </c>
      <c r="BK449" s="170">
        <f>SUM(BK450:BK481)</f>
        <v>0</v>
      </c>
    </row>
    <row r="450" spans="1:65" s="2" customFormat="1" ht="16.5" customHeight="1">
      <c r="A450" s="36"/>
      <c r="B450" s="173"/>
      <c r="C450" s="174" t="s">
        <v>905</v>
      </c>
      <c r="D450" s="174" t="s">
        <v>152</v>
      </c>
      <c r="E450" s="175" t="s">
        <v>906</v>
      </c>
      <c r="F450" s="176" t="s">
        <v>907</v>
      </c>
      <c r="G450" s="177" t="s">
        <v>155</v>
      </c>
      <c r="H450" s="178">
        <v>8</v>
      </c>
      <c r="I450" s="179"/>
      <c r="J450" s="180">
        <f>ROUND(I450*H450,2)</f>
        <v>0</v>
      </c>
      <c r="K450" s="176" t="s">
        <v>156</v>
      </c>
      <c r="L450" s="37"/>
      <c r="M450" s="181" t="s">
        <v>1</v>
      </c>
      <c r="N450" s="182" t="s">
        <v>42</v>
      </c>
      <c r="O450" s="75"/>
      <c r="P450" s="183">
        <f>O450*H450</f>
        <v>0</v>
      </c>
      <c r="Q450" s="183">
        <v>0</v>
      </c>
      <c r="R450" s="183">
        <f>Q450*H450</f>
        <v>0</v>
      </c>
      <c r="S450" s="183">
        <v>0</v>
      </c>
      <c r="T450" s="184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185" t="s">
        <v>226</v>
      </c>
      <c r="AT450" s="185" t="s">
        <v>152</v>
      </c>
      <c r="AU450" s="185" t="s">
        <v>85</v>
      </c>
      <c r="AY450" s="17" t="s">
        <v>150</v>
      </c>
      <c r="BE450" s="186">
        <f>IF(N450="základní",J450,0)</f>
        <v>0</v>
      </c>
      <c r="BF450" s="186">
        <f>IF(N450="snížená",J450,0)</f>
        <v>0</v>
      </c>
      <c r="BG450" s="186">
        <f>IF(N450="zákl. přenesená",J450,0)</f>
        <v>0</v>
      </c>
      <c r="BH450" s="186">
        <f>IF(N450="sníž. přenesená",J450,0)</f>
        <v>0</v>
      </c>
      <c r="BI450" s="186">
        <f>IF(N450="nulová",J450,0)</f>
        <v>0</v>
      </c>
      <c r="BJ450" s="17" t="s">
        <v>83</v>
      </c>
      <c r="BK450" s="186">
        <f>ROUND(I450*H450,2)</f>
        <v>0</v>
      </c>
      <c r="BL450" s="17" t="s">
        <v>226</v>
      </c>
      <c r="BM450" s="185" t="s">
        <v>908</v>
      </c>
    </row>
    <row r="451" spans="1:51" s="13" customFormat="1" ht="12">
      <c r="A451" s="13"/>
      <c r="B451" s="187"/>
      <c r="C451" s="13"/>
      <c r="D451" s="188" t="s">
        <v>159</v>
      </c>
      <c r="E451" s="189" t="s">
        <v>1</v>
      </c>
      <c r="F451" s="190" t="s">
        <v>909</v>
      </c>
      <c r="G451" s="13"/>
      <c r="H451" s="191">
        <v>8</v>
      </c>
      <c r="I451" s="192"/>
      <c r="J451" s="13"/>
      <c r="K451" s="13"/>
      <c r="L451" s="187"/>
      <c r="M451" s="193"/>
      <c r="N451" s="194"/>
      <c r="O451" s="194"/>
      <c r="P451" s="194"/>
      <c r="Q451" s="194"/>
      <c r="R451" s="194"/>
      <c r="S451" s="194"/>
      <c r="T451" s="19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189" t="s">
        <v>159</v>
      </c>
      <c r="AU451" s="189" t="s">
        <v>85</v>
      </c>
      <c r="AV451" s="13" t="s">
        <v>85</v>
      </c>
      <c r="AW451" s="13" t="s">
        <v>34</v>
      </c>
      <c r="AX451" s="13" t="s">
        <v>83</v>
      </c>
      <c r="AY451" s="189" t="s">
        <v>150</v>
      </c>
    </row>
    <row r="452" spans="1:65" s="2" customFormat="1" ht="16.5" customHeight="1">
      <c r="A452" s="36"/>
      <c r="B452" s="173"/>
      <c r="C452" s="174" t="s">
        <v>910</v>
      </c>
      <c r="D452" s="174" t="s">
        <v>152</v>
      </c>
      <c r="E452" s="175" t="s">
        <v>911</v>
      </c>
      <c r="F452" s="176" t="s">
        <v>912</v>
      </c>
      <c r="G452" s="177" t="s">
        <v>155</v>
      </c>
      <c r="H452" s="178">
        <v>100.8</v>
      </c>
      <c r="I452" s="179"/>
      <c r="J452" s="180">
        <f>ROUND(I452*H452,2)</f>
        <v>0</v>
      </c>
      <c r="K452" s="176" t="s">
        <v>156</v>
      </c>
      <c r="L452" s="37"/>
      <c r="M452" s="181" t="s">
        <v>1</v>
      </c>
      <c r="N452" s="182" t="s">
        <v>42</v>
      </c>
      <c r="O452" s="75"/>
      <c r="P452" s="183">
        <f>O452*H452</f>
        <v>0</v>
      </c>
      <c r="Q452" s="183">
        <v>0.0003</v>
      </c>
      <c r="R452" s="183">
        <f>Q452*H452</f>
        <v>0.030239999999999996</v>
      </c>
      <c r="S452" s="183">
        <v>0</v>
      </c>
      <c r="T452" s="184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185" t="s">
        <v>226</v>
      </c>
      <c r="AT452" s="185" t="s">
        <v>152</v>
      </c>
      <c r="AU452" s="185" t="s">
        <v>85</v>
      </c>
      <c r="AY452" s="17" t="s">
        <v>150</v>
      </c>
      <c r="BE452" s="186">
        <f>IF(N452="základní",J452,0)</f>
        <v>0</v>
      </c>
      <c r="BF452" s="186">
        <f>IF(N452="snížená",J452,0)</f>
        <v>0</v>
      </c>
      <c r="BG452" s="186">
        <f>IF(N452="zákl. přenesená",J452,0)</f>
        <v>0</v>
      </c>
      <c r="BH452" s="186">
        <f>IF(N452="sníž. přenesená",J452,0)</f>
        <v>0</v>
      </c>
      <c r="BI452" s="186">
        <f>IF(N452="nulová",J452,0)</f>
        <v>0</v>
      </c>
      <c r="BJ452" s="17" t="s">
        <v>83</v>
      </c>
      <c r="BK452" s="186">
        <f>ROUND(I452*H452,2)</f>
        <v>0</v>
      </c>
      <c r="BL452" s="17" t="s">
        <v>226</v>
      </c>
      <c r="BM452" s="185" t="s">
        <v>913</v>
      </c>
    </row>
    <row r="453" spans="1:51" s="13" customFormat="1" ht="12">
      <c r="A453" s="13"/>
      <c r="B453" s="187"/>
      <c r="C453" s="13"/>
      <c r="D453" s="188" t="s">
        <v>159</v>
      </c>
      <c r="E453" s="189" t="s">
        <v>1</v>
      </c>
      <c r="F453" s="190" t="s">
        <v>914</v>
      </c>
      <c r="G453" s="13"/>
      <c r="H453" s="191">
        <v>100.8</v>
      </c>
      <c r="I453" s="192"/>
      <c r="J453" s="13"/>
      <c r="K453" s="13"/>
      <c r="L453" s="187"/>
      <c r="M453" s="193"/>
      <c r="N453" s="194"/>
      <c r="O453" s="194"/>
      <c r="P453" s="194"/>
      <c r="Q453" s="194"/>
      <c r="R453" s="194"/>
      <c r="S453" s="194"/>
      <c r="T453" s="19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189" t="s">
        <v>159</v>
      </c>
      <c r="AU453" s="189" t="s">
        <v>85</v>
      </c>
      <c r="AV453" s="13" t="s">
        <v>85</v>
      </c>
      <c r="AW453" s="13" t="s">
        <v>34</v>
      </c>
      <c r="AX453" s="13" t="s">
        <v>83</v>
      </c>
      <c r="AY453" s="189" t="s">
        <v>150</v>
      </c>
    </row>
    <row r="454" spans="1:65" s="2" customFormat="1" ht="24.15" customHeight="1">
      <c r="A454" s="36"/>
      <c r="B454" s="173"/>
      <c r="C454" s="174" t="s">
        <v>915</v>
      </c>
      <c r="D454" s="174" t="s">
        <v>152</v>
      </c>
      <c r="E454" s="175" t="s">
        <v>916</v>
      </c>
      <c r="F454" s="176" t="s">
        <v>917</v>
      </c>
      <c r="G454" s="177" t="s">
        <v>155</v>
      </c>
      <c r="H454" s="178">
        <v>43.4</v>
      </c>
      <c r="I454" s="179"/>
      <c r="J454" s="180">
        <f>ROUND(I454*H454,2)</f>
        <v>0</v>
      </c>
      <c r="K454" s="176" t="s">
        <v>156</v>
      </c>
      <c r="L454" s="37"/>
      <c r="M454" s="181" t="s">
        <v>1</v>
      </c>
      <c r="N454" s="182" t="s">
        <v>42</v>
      </c>
      <c r="O454" s="75"/>
      <c r="P454" s="183">
        <f>O454*H454</f>
        <v>0</v>
      </c>
      <c r="Q454" s="183">
        <v>0.015</v>
      </c>
      <c r="R454" s="183">
        <f>Q454*H454</f>
        <v>0.6509999999999999</v>
      </c>
      <c r="S454" s="183">
        <v>0</v>
      </c>
      <c r="T454" s="184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185" t="s">
        <v>226</v>
      </c>
      <c r="AT454" s="185" t="s">
        <v>152</v>
      </c>
      <c r="AU454" s="185" t="s">
        <v>85</v>
      </c>
      <c r="AY454" s="17" t="s">
        <v>150</v>
      </c>
      <c r="BE454" s="186">
        <f>IF(N454="základní",J454,0)</f>
        <v>0</v>
      </c>
      <c r="BF454" s="186">
        <f>IF(N454="snížená",J454,0)</f>
        <v>0</v>
      </c>
      <c r="BG454" s="186">
        <f>IF(N454="zákl. přenesená",J454,0)</f>
        <v>0</v>
      </c>
      <c r="BH454" s="186">
        <f>IF(N454="sníž. přenesená",J454,0)</f>
        <v>0</v>
      </c>
      <c r="BI454" s="186">
        <f>IF(N454="nulová",J454,0)</f>
        <v>0</v>
      </c>
      <c r="BJ454" s="17" t="s">
        <v>83</v>
      </c>
      <c r="BK454" s="186">
        <f>ROUND(I454*H454,2)</f>
        <v>0</v>
      </c>
      <c r="BL454" s="17" t="s">
        <v>226</v>
      </c>
      <c r="BM454" s="185" t="s">
        <v>918</v>
      </c>
    </row>
    <row r="455" spans="1:51" s="13" customFormat="1" ht="12">
      <c r="A455" s="13"/>
      <c r="B455" s="187"/>
      <c r="C455" s="13"/>
      <c r="D455" s="188" t="s">
        <v>159</v>
      </c>
      <c r="E455" s="189" t="s">
        <v>1</v>
      </c>
      <c r="F455" s="190" t="s">
        <v>919</v>
      </c>
      <c r="G455" s="13"/>
      <c r="H455" s="191">
        <v>43.4</v>
      </c>
      <c r="I455" s="192"/>
      <c r="J455" s="13"/>
      <c r="K455" s="13"/>
      <c r="L455" s="187"/>
      <c r="M455" s="193"/>
      <c r="N455" s="194"/>
      <c r="O455" s="194"/>
      <c r="P455" s="194"/>
      <c r="Q455" s="194"/>
      <c r="R455" s="194"/>
      <c r="S455" s="194"/>
      <c r="T455" s="19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189" t="s">
        <v>159</v>
      </c>
      <c r="AU455" s="189" t="s">
        <v>85</v>
      </c>
      <c r="AV455" s="13" t="s">
        <v>85</v>
      </c>
      <c r="AW455" s="13" t="s">
        <v>34</v>
      </c>
      <c r="AX455" s="13" t="s">
        <v>83</v>
      </c>
      <c r="AY455" s="189" t="s">
        <v>150</v>
      </c>
    </row>
    <row r="456" spans="1:65" s="2" customFormat="1" ht="24.15" customHeight="1">
      <c r="A456" s="36"/>
      <c r="B456" s="173"/>
      <c r="C456" s="174" t="s">
        <v>920</v>
      </c>
      <c r="D456" s="174" t="s">
        <v>152</v>
      </c>
      <c r="E456" s="175" t="s">
        <v>921</v>
      </c>
      <c r="F456" s="176" t="s">
        <v>922</v>
      </c>
      <c r="G456" s="177" t="s">
        <v>182</v>
      </c>
      <c r="H456" s="178">
        <v>15.75</v>
      </c>
      <c r="I456" s="179"/>
      <c r="J456" s="180">
        <f>ROUND(I456*H456,2)</f>
        <v>0</v>
      </c>
      <c r="K456" s="176" t="s">
        <v>156</v>
      </c>
      <c r="L456" s="37"/>
      <c r="M456" s="181" t="s">
        <v>1</v>
      </c>
      <c r="N456" s="182" t="s">
        <v>42</v>
      </c>
      <c r="O456" s="75"/>
      <c r="P456" s="183">
        <f>O456*H456</f>
        <v>0</v>
      </c>
      <c r="Q456" s="183">
        <v>0.00128</v>
      </c>
      <c r="R456" s="183">
        <f>Q456*H456</f>
        <v>0.02016</v>
      </c>
      <c r="S456" s="183">
        <v>0</v>
      </c>
      <c r="T456" s="184">
        <f>S456*H456</f>
        <v>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185" t="s">
        <v>226</v>
      </c>
      <c r="AT456" s="185" t="s">
        <v>152</v>
      </c>
      <c r="AU456" s="185" t="s">
        <v>85</v>
      </c>
      <c r="AY456" s="17" t="s">
        <v>150</v>
      </c>
      <c r="BE456" s="186">
        <f>IF(N456="základní",J456,0)</f>
        <v>0</v>
      </c>
      <c r="BF456" s="186">
        <f>IF(N456="snížená",J456,0)</f>
        <v>0</v>
      </c>
      <c r="BG456" s="186">
        <f>IF(N456="zákl. přenesená",J456,0)</f>
        <v>0</v>
      </c>
      <c r="BH456" s="186">
        <f>IF(N456="sníž. přenesená",J456,0)</f>
        <v>0</v>
      </c>
      <c r="BI456" s="186">
        <f>IF(N456="nulová",J456,0)</f>
        <v>0</v>
      </c>
      <c r="BJ456" s="17" t="s">
        <v>83</v>
      </c>
      <c r="BK456" s="186">
        <f>ROUND(I456*H456,2)</f>
        <v>0</v>
      </c>
      <c r="BL456" s="17" t="s">
        <v>226</v>
      </c>
      <c r="BM456" s="185" t="s">
        <v>923</v>
      </c>
    </row>
    <row r="457" spans="1:51" s="13" customFormat="1" ht="12">
      <c r="A457" s="13"/>
      <c r="B457" s="187"/>
      <c r="C457" s="13"/>
      <c r="D457" s="188" t="s">
        <v>159</v>
      </c>
      <c r="E457" s="189" t="s">
        <v>1</v>
      </c>
      <c r="F457" s="190" t="s">
        <v>924</v>
      </c>
      <c r="G457" s="13"/>
      <c r="H457" s="191">
        <v>15.75</v>
      </c>
      <c r="I457" s="192"/>
      <c r="J457" s="13"/>
      <c r="K457" s="13"/>
      <c r="L457" s="187"/>
      <c r="M457" s="193"/>
      <c r="N457" s="194"/>
      <c r="O457" s="194"/>
      <c r="P457" s="194"/>
      <c r="Q457" s="194"/>
      <c r="R457" s="194"/>
      <c r="S457" s="194"/>
      <c r="T457" s="195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189" t="s">
        <v>159</v>
      </c>
      <c r="AU457" s="189" t="s">
        <v>85</v>
      </c>
      <c r="AV457" s="13" t="s">
        <v>85</v>
      </c>
      <c r="AW457" s="13" t="s">
        <v>34</v>
      </c>
      <c r="AX457" s="13" t="s">
        <v>83</v>
      </c>
      <c r="AY457" s="189" t="s">
        <v>150</v>
      </c>
    </row>
    <row r="458" spans="1:65" s="2" customFormat="1" ht="24.15" customHeight="1">
      <c r="A458" s="36"/>
      <c r="B458" s="173"/>
      <c r="C458" s="196" t="s">
        <v>925</v>
      </c>
      <c r="D458" s="196" t="s">
        <v>170</v>
      </c>
      <c r="E458" s="197" t="s">
        <v>926</v>
      </c>
      <c r="F458" s="198" t="s">
        <v>927</v>
      </c>
      <c r="G458" s="199" t="s">
        <v>155</v>
      </c>
      <c r="H458" s="200">
        <v>6.5</v>
      </c>
      <c r="I458" s="201"/>
      <c r="J458" s="202">
        <f>ROUND(I458*H458,2)</f>
        <v>0</v>
      </c>
      <c r="K458" s="198" t="s">
        <v>156</v>
      </c>
      <c r="L458" s="203"/>
      <c r="M458" s="204" t="s">
        <v>1</v>
      </c>
      <c r="N458" s="205" t="s">
        <v>42</v>
      </c>
      <c r="O458" s="75"/>
      <c r="P458" s="183">
        <f>O458*H458</f>
        <v>0</v>
      </c>
      <c r="Q458" s="183">
        <v>0.018</v>
      </c>
      <c r="R458" s="183">
        <f>Q458*H458</f>
        <v>0.11699999999999999</v>
      </c>
      <c r="S458" s="183">
        <v>0</v>
      </c>
      <c r="T458" s="184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185" t="s">
        <v>306</v>
      </c>
      <c r="AT458" s="185" t="s">
        <v>170</v>
      </c>
      <c r="AU458" s="185" t="s">
        <v>85</v>
      </c>
      <c r="AY458" s="17" t="s">
        <v>150</v>
      </c>
      <c r="BE458" s="186">
        <f>IF(N458="základní",J458,0)</f>
        <v>0</v>
      </c>
      <c r="BF458" s="186">
        <f>IF(N458="snížená",J458,0)</f>
        <v>0</v>
      </c>
      <c r="BG458" s="186">
        <f>IF(N458="zákl. přenesená",J458,0)</f>
        <v>0</v>
      </c>
      <c r="BH458" s="186">
        <f>IF(N458="sníž. přenesená",J458,0)</f>
        <v>0</v>
      </c>
      <c r="BI458" s="186">
        <f>IF(N458="nulová",J458,0)</f>
        <v>0</v>
      </c>
      <c r="BJ458" s="17" t="s">
        <v>83</v>
      </c>
      <c r="BK458" s="186">
        <f>ROUND(I458*H458,2)</f>
        <v>0</v>
      </c>
      <c r="BL458" s="17" t="s">
        <v>226</v>
      </c>
      <c r="BM458" s="185" t="s">
        <v>928</v>
      </c>
    </row>
    <row r="459" spans="1:51" s="13" customFormat="1" ht="12">
      <c r="A459" s="13"/>
      <c r="B459" s="187"/>
      <c r="C459" s="13"/>
      <c r="D459" s="188" t="s">
        <v>159</v>
      </c>
      <c r="E459" s="189" t="s">
        <v>1</v>
      </c>
      <c r="F459" s="190" t="s">
        <v>929</v>
      </c>
      <c r="G459" s="13"/>
      <c r="H459" s="191">
        <v>6.5</v>
      </c>
      <c r="I459" s="192"/>
      <c r="J459" s="13"/>
      <c r="K459" s="13"/>
      <c r="L459" s="187"/>
      <c r="M459" s="193"/>
      <c r="N459" s="194"/>
      <c r="O459" s="194"/>
      <c r="P459" s="194"/>
      <c r="Q459" s="194"/>
      <c r="R459" s="194"/>
      <c r="S459" s="194"/>
      <c r="T459" s="19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189" t="s">
        <v>159</v>
      </c>
      <c r="AU459" s="189" t="s">
        <v>85</v>
      </c>
      <c r="AV459" s="13" t="s">
        <v>85</v>
      </c>
      <c r="AW459" s="13" t="s">
        <v>34</v>
      </c>
      <c r="AX459" s="13" t="s">
        <v>83</v>
      </c>
      <c r="AY459" s="189" t="s">
        <v>150</v>
      </c>
    </row>
    <row r="460" spans="1:65" s="2" customFormat="1" ht="24.15" customHeight="1">
      <c r="A460" s="36"/>
      <c r="B460" s="173"/>
      <c r="C460" s="174" t="s">
        <v>930</v>
      </c>
      <c r="D460" s="174" t="s">
        <v>152</v>
      </c>
      <c r="E460" s="175" t="s">
        <v>931</v>
      </c>
      <c r="F460" s="176" t="s">
        <v>932</v>
      </c>
      <c r="G460" s="177" t="s">
        <v>182</v>
      </c>
      <c r="H460" s="178">
        <v>64.25</v>
      </c>
      <c r="I460" s="179"/>
      <c r="J460" s="180">
        <f>ROUND(I460*H460,2)</f>
        <v>0</v>
      </c>
      <c r="K460" s="176" t="s">
        <v>156</v>
      </c>
      <c r="L460" s="37"/>
      <c r="M460" s="181" t="s">
        <v>1</v>
      </c>
      <c r="N460" s="182" t="s">
        <v>42</v>
      </c>
      <c r="O460" s="75"/>
      <c r="P460" s="183">
        <f>O460*H460</f>
        <v>0</v>
      </c>
      <c r="Q460" s="183">
        <v>0.0003</v>
      </c>
      <c r="R460" s="183">
        <f>Q460*H460</f>
        <v>0.019274999999999997</v>
      </c>
      <c r="S460" s="183">
        <v>0</v>
      </c>
      <c r="T460" s="184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185" t="s">
        <v>226</v>
      </c>
      <c r="AT460" s="185" t="s">
        <v>152</v>
      </c>
      <c r="AU460" s="185" t="s">
        <v>85</v>
      </c>
      <c r="AY460" s="17" t="s">
        <v>150</v>
      </c>
      <c r="BE460" s="186">
        <f>IF(N460="základní",J460,0)</f>
        <v>0</v>
      </c>
      <c r="BF460" s="186">
        <f>IF(N460="snížená",J460,0)</f>
        <v>0</v>
      </c>
      <c r="BG460" s="186">
        <f>IF(N460="zákl. přenesená",J460,0)</f>
        <v>0</v>
      </c>
      <c r="BH460" s="186">
        <f>IF(N460="sníž. přenesená",J460,0)</f>
        <v>0</v>
      </c>
      <c r="BI460" s="186">
        <f>IF(N460="nulová",J460,0)</f>
        <v>0</v>
      </c>
      <c r="BJ460" s="17" t="s">
        <v>83</v>
      </c>
      <c r="BK460" s="186">
        <f>ROUND(I460*H460,2)</f>
        <v>0</v>
      </c>
      <c r="BL460" s="17" t="s">
        <v>226</v>
      </c>
      <c r="BM460" s="185" t="s">
        <v>933</v>
      </c>
    </row>
    <row r="461" spans="1:51" s="13" customFormat="1" ht="12">
      <c r="A461" s="13"/>
      <c r="B461" s="187"/>
      <c r="C461" s="13"/>
      <c r="D461" s="188" t="s">
        <v>159</v>
      </c>
      <c r="E461" s="189" t="s">
        <v>1</v>
      </c>
      <c r="F461" s="190" t="s">
        <v>934</v>
      </c>
      <c r="G461" s="13"/>
      <c r="H461" s="191">
        <v>46.4</v>
      </c>
      <c r="I461" s="192"/>
      <c r="J461" s="13"/>
      <c r="K461" s="13"/>
      <c r="L461" s="187"/>
      <c r="M461" s="193"/>
      <c r="N461" s="194"/>
      <c r="O461" s="194"/>
      <c r="P461" s="194"/>
      <c r="Q461" s="194"/>
      <c r="R461" s="194"/>
      <c r="S461" s="194"/>
      <c r="T461" s="19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189" t="s">
        <v>159</v>
      </c>
      <c r="AU461" s="189" t="s">
        <v>85</v>
      </c>
      <c r="AV461" s="13" t="s">
        <v>85</v>
      </c>
      <c r="AW461" s="13" t="s">
        <v>34</v>
      </c>
      <c r="AX461" s="13" t="s">
        <v>77</v>
      </c>
      <c r="AY461" s="189" t="s">
        <v>150</v>
      </c>
    </row>
    <row r="462" spans="1:51" s="13" customFormat="1" ht="12">
      <c r="A462" s="13"/>
      <c r="B462" s="187"/>
      <c r="C462" s="13"/>
      <c r="D462" s="188" t="s">
        <v>159</v>
      </c>
      <c r="E462" s="189" t="s">
        <v>1</v>
      </c>
      <c r="F462" s="190" t="s">
        <v>935</v>
      </c>
      <c r="G462" s="13"/>
      <c r="H462" s="191">
        <v>17.85</v>
      </c>
      <c r="I462" s="192"/>
      <c r="J462" s="13"/>
      <c r="K462" s="13"/>
      <c r="L462" s="187"/>
      <c r="M462" s="193"/>
      <c r="N462" s="194"/>
      <c r="O462" s="194"/>
      <c r="P462" s="194"/>
      <c r="Q462" s="194"/>
      <c r="R462" s="194"/>
      <c r="S462" s="194"/>
      <c r="T462" s="19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189" t="s">
        <v>159</v>
      </c>
      <c r="AU462" s="189" t="s">
        <v>85</v>
      </c>
      <c r="AV462" s="13" t="s">
        <v>85</v>
      </c>
      <c r="AW462" s="13" t="s">
        <v>34</v>
      </c>
      <c r="AX462" s="13" t="s">
        <v>77</v>
      </c>
      <c r="AY462" s="189" t="s">
        <v>150</v>
      </c>
    </row>
    <row r="463" spans="1:51" s="14" customFormat="1" ht="12">
      <c r="A463" s="14"/>
      <c r="B463" s="206"/>
      <c r="C463" s="14"/>
      <c r="D463" s="188" t="s">
        <v>159</v>
      </c>
      <c r="E463" s="207" t="s">
        <v>1</v>
      </c>
      <c r="F463" s="208" t="s">
        <v>265</v>
      </c>
      <c r="G463" s="14"/>
      <c r="H463" s="209">
        <v>64.25</v>
      </c>
      <c r="I463" s="210"/>
      <c r="J463" s="14"/>
      <c r="K463" s="14"/>
      <c r="L463" s="206"/>
      <c r="M463" s="211"/>
      <c r="N463" s="212"/>
      <c r="O463" s="212"/>
      <c r="P463" s="212"/>
      <c r="Q463" s="212"/>
      <c r="R463" s="212"/>
      <c r="S463" s="212"/>
      <c r="T463" s="21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07" t="s">
        <v>159</v>
      </c>
      <c r="AU463" s="207" t="s">
        <v>85</v>
      </c>
      <c r="AV463" s="14" t="s">
        <v>157</v>
      </c>
      <c r="AW463" s="14" t="s">
        <v>34</v>
      </c>
      <c r="AX463" s="14" t="s">
        <v>83</v>
      </c>
      <c r="AY463" s="207" t="s">
        <v>150</v>
      </c>
    </row>
    <row r="464" spans="1:65" s="2" customFormat="1" ht="24.15" customHeight="1">
      <c r="A464" s="36"/>
      <c r="B464" s="173"/>
      <c r="C464" s="196" t="s">
        <v>936</v>
      </c>
      <c r="D464" s="196" t="s">
        <v>170</v>
      </c>
      <c r="E464" s="197" t="s">
        <v>937</v>
      </c>
      <c r="F464" s="198" t="s">
        <v>938</v>
      </c>
      <c r="G464" s="199" t="s">
        <v>155</v>
      </c>
      <c r="H464" s="200">
        <v>4.594</v>
      </c>
      <c r="I464" s="201"/>
      <c r="J464" s="202">
        <f>ROUND(I464*H464,2)</f>
        <v>0</v>
      </c>
      <c r="K464" s="198" t="s">
        <v>156</v>
      </c>
      <c r="L464" s="203"/>
      <c r="M464" s="204" t="s">
        <v>1</v>
      </c>
      <c r="N464" s="205" t="s">
        <v>42</v>
      </c>
      <c r="O464" s="75"/>
      <c r="P464" s="183">
        <f>O464*H464</f>
        <v>0</v>
      </c>
      <c r="Q464" s="183">
        <v>0.0225</v>
      </c>
      <c r="R464" s="183">
        <f>Q464*H464</f>
        <v>0.103365</v>
      </c>
      <c r="S464" s="183">
        <v>0</v>
      </c>
      <c r="T464" s="184">
        <f>S464*H464</f>
        <v>0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185" t="s">
        <v>306</v>
      </c>
      <c r="AT464" s="185" t="s">
        <v>170</v>
      </c>
      <c r="AU464" s="185" t="s">
        <v>85</v>
      </c>
      <c r="AY464" s="17" t="s">
        <v>150</v>
      </c>
      <c r="BE464" s="186">
        <f>IF(N464="základní",J464,0)</f>
        <v>0</v>
      </c>
      <c r="BF464" s="186">
        <f>IF(N464="snížená",J464,0)</f>
        <v>0</v>
      </c>
      <c r="BG464" s="186">
        <f>IF(N464="zákl. přenesená",J464,0)</f>
        <v>0</v>
      </c>
      <c r="BH464" s="186">
        <f>IF(N464="sníž. přenesená",J464,0)</f>
        <v>0</v>
      </c>
      <c r="BI464" s="186">
        <f>IF(N464="nulová",J464,0)</f>
        <v>0</v>
      </c>
      <c r="BJ464" s="17" t="s">
        <v>83</v>
      </c>
      <c r="BK464" s="186">
        <f>ROUND(I464*H464,2)</f>
        <v>0</v>
      </c>
      <c r="BL464" s="17" t="s">
        <v>226</v>
      </c>
      <c r="BM464" s="185" t="s">
        <v>939</v>
      </c>
    </row>
    <row r="465" spans="1:51" s="13" customFormat="1" ht="12">
      <c r="A465" s="13"/>
      <c r="B465" s="187"/>
      <c r="C465" s="13"/>
      <c r="D465" s="188" t="s">
        <v>159</v>
      </c>
      <c r="E465" s="189" t="s">
        <v>1</v>
      </c>
      <c r="F465" s="190" t="s">
        <v>940</v>
      </c>
      <c r="G465" s="13"/>
      <c r="H465" s="191">
        <v>4.176</v>
      </c>
      <c r="I465" s="192"/>
      <c r="J465" s="13"/>
      <c r="K465" s="13"/>
      <c r="L465" s="187"/>
      <c r="M465" s="193"/>
      <c r="N465" s="194"/>
      <c r="O465" s="194"/>
      <c r="P465" s="194"/>
      <c r="Q465" s="194"/>
      <c r="R465" s="194"/>
      <c r="S465" s="194"/>
      <c r="T465" s="19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189" t="s">
        <v>159</v>
      </c>
      <c r="AU465" s="189" t="s">
        <v>85</v>
      </c>
      <c r="AV465" s="13" t="s">
        <v>85</v>
      </c>
      <c r="AW465" s="13" t="s">
        <v>34</v>
      </c>
      <c r="AX465" s="13" t="s">
        <v>77</v>
      </c>
      <c r="AY465" s="189" t="s">
        <v>150</v>
      </c>
    </row>
    <row r="466" spans="1:51" s="14" customFormat="1" ht="12">
      <c r="A466" s="14"/>
      <c r="B466" s="206"/>
      <c r="C466" s="14"/>
      <c r="D466" s="188" t="s">
        <v>159</v>
      </c>
      <c r="E466" s="207" t="s">
        <v>1</v>
      </c>
      <c r="F466" s="208" t="s">
        <v>265</v>
      </c>
      <c r="G466" s="14"/>
      <c r="H466" s="209">
        <v>4.176</v>
      </c>
      <c r="I466" s="210"/>
      <c r="J466" s="14"/>
      <c r="K466" s="14"/>
      <c r="L466" s="206"/>
      <c r="M466" s="211"/>
      <c r="N466" s="212"/>
      <c r="O466" s="212"/>
      <c r="P466" s="212"/>
      <c r="Q466" s="212"/>
      <c r="R466" s="212"/>
      <c r="S466" s="212"/>
      <c r="T466" s="213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07" t="s">
        <v>159</v>
      </c>
      <c r="AU466" s="207" t="s">
        <v>85</v>
      </c>
      <c r="AV466" s="14" t="s">
        <v>157</v>
      </c>
      <c r="AW466" s="14" t="s">
        <v>34</v>
      </c>
      <c r="AX466" s="14" t="s">
        <v>83</v>
      </c>
      <c r="AY466" s="207" t="s">
        <v>150</v>
      </c>
    </row>
    <row r="467" spans="1:51" s="13" customFormat="1" ht="12">
      <c r="A467" s="13"/>
      <c r="B467" s="187"/>
      <c r="C467" s="13"/>
      <c r="D467" s="188" t="s">
        <v>159</v>
      </c>
      <c r="E467" s="13"/>
      <c r="F467" s="190" t="s">
        <v>941</v>
      </c>
      <c r="G467" s="13"/>
      <c r="H467" s="191">
        <v>4.594</v>
      </c>
      <c r="I467" s="192"/>
      <c r="J467" s="13"/>
      <c r="K467" s="13"/>
      <c r="L467" s="187"/>
      <c r="M467" s="193"/>
      <c r="N467" s="194"/>
      <c r="O467" s="194"/>
      <c r="P467" s="194"/>
      <c r="Q467" s="194"/>
      <c r="R467" s="194"/>
      <c r="S467" s="194"/>
      <c r="T467" s="19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189" t="s">
        <v>159</v>
      </c>
      <c r="AU467" s="189" t="s">
        <v>85</v>
      </c>
      <c r="AV467" s="13" t="s">
        <v>85</v>
      </c>
      <c r="AW467" s="13" t="s">
        <v>3</v>
      </c>
      <c r="AX467" s="13" t="s">
        <v>83</v>
      </c>
      <c r="AY467" s="189" t="s">
        <v>150</v>
      </c>
    </row>
    <row r="468" spans="1:65" s="2" customFormat="1" ht="24.15" customHeight="1">
      <c r="A468" s="36"/>
      <c r="B468" s="173"/>
      <c r="C468" s="174" t="s">
        <v>942</v>
      </c>
      <c r="D468" s="174" t="s">
        <v>152</v>
      </c>
      <c r="E468" s="175" t="s">
        <v>943</v>
      </c>
      <c r="F468" s="176" t="s">
        <v>944</v>
      </c>
      <c r="G468" s="177" t="s">
        <v>155</v>
      </c>
      <c r="H468" s="178">
        <v>94.3</v>
      </c>
      <c r="I468" s="179"/>
      <c r="J468" s="180">
        <f>ROUND(I468*H468,2)</f>
        <v>0</v>
      </c>
      <c r="K468" s="176" t="s">
        <v>156</v>
      </c>
      <c r="L468" s="37"/>
      <c r="M468" s="181" t="s">
        <v>1</v>
      </c>
      <c r="N468" s="182" t="s">
        <v>42</v>
      </c>
      <c r="O468" s="75"/>
      <c r="P468" s="183">
        <f>O468*H468</f>
        <v>0</v>
      </c>
      <c r="Q468" s="183">
        <v>0.03766</v>
      </c>
      <c r="R468" s="183">
        <f>Q468*H468</f>
        <v>3.551338</v>
      </c>
      <c r="S468" s="183">
        <v>0</v>
      </c>
      <c r="T468" s="184">
        <f>S468*H468</f>
        <v>0</v>
      </c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R468" s="185" t="s">
        <v>226</v>
      </c>
      <c r="AT468" s="185" t="s">
        <v>152</v>
      </c>
      <c r="AU468" s="185" t="s">
        <v>85</v>
      </c>
      <c r="AY468" s="17" t="s">
        <v>150</v>
      </c>
      <c r="BE468" s="186">
        <f>IF(N468="základní",J468,0)</f>
        <v>0</v>
      </c>
      <c r="BF468" s="186">
        <f>IF(N468="snížená",J468,0)</f>
        <v>0</v>
      </c>
      <c r="BG468" s="186">
        <f>IF(N468="zákl. přenesená",J468,0)</f>
        <v>0</v>
      </c>
      <c r="BH468" s="186">
        <f>IF(N468="sníž. přenesená",J468,0)</f>
        <v>0</v>
      </c>
      <c r="BI468" s="186">
        <f>IF(N468="nulová",J468,0)</f>
        <v>0</v>
      </c>
      <c r="BJ468" s="17" t="s">
        <v>83</v>
      </c>
      <c r="BK468" s="186">
        <f>ROUND(I468*H468,2)</f>
        <v>0</v>
      </c>
      <c r="BL468" s="17" t="s">
        <v>226</v>
      </c>
      <c r="BM468" s="185" t="s">
        <v>945</v>
      </c>
    </row>
    <row r="469" spans="1:51" s="13" customFormat="1" ht="12">
      <c r="A469" s="13"/>
      <c r="B469" s="187"/>
      <c r="C469" s="13"/>
      <c r="D469" s="188" t="s">
        <v>159</v>
      </c>
      <c r="E469" s="189" t="s">
        <v>1</v>
      </c>
      <c r="F469" s="190" t="s">
        <v>946</v>
      </c>
      <c r="G469" s="13"/>
      <c r="H469" s="191">
        <v>94.3</v>
      </c>
      <c r="I469" s="192"/>
      <c r="J469" s="13"/>
      <c r="K469" s="13"/>
      <c r="L469" s="187"/>
      <c r="M469" s="193"/>
      <c r="N469" s="194"/>
      <c r="O469" s="194"/>
      <c r="P469" s="194"/>
      <c r="Q469" s="194"/>
      <c r="R469" s="194"/>
      <c r="S469" s="194"/>
      <c r="T469" s="19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189" t="s">
        <v>159</v>
      </c>
      <c r="AU469" s="189" t="s">
        <v>85</v>
      </c>
      <c r="AV469" s="13" t="s">
        <v>85</v>
      </c>
      <c r="AW469" s="13" t="s">
        <v>34</v>
      </c>
      <c r="AX469" s="13" t="s">
        <v>83</v>
      </c>
      <c r="AY469" s="189" t="s">
        <v>150</v>
      </c>
    </row>
    <row r="470" spans="1:65" s="2" customFormat="1" ht="24.15" customHeight="1">
      <c r="A470" s="36"/>
      <c r="B470" s="173"/>
      <c r="C470" s="196" t="s">
        <v>947</v>
      </c>
      <c r="D470" s="196" t="s">
        <v>170</v>
      </c>
      <c r="E470" s="197" t="s">
        <v>937</v>
      </c>
      <c r="F470" s="198" t="s">
        <v>938</v>
      </c>
      <c r="G470" s="199" t="s">
        <v>155</v>
      </c>
      <c r="H470" s="200">
        <v>103.73</v>
      </c>
      <c r="I470" s="201"/>
      <c r="J470" s="202">
        <f>ROUND(I470*H470,2)</f>
        <v>0</v>
      </c>
      <c r="K470" s="198" t="s">
        <v>156</v>
      </c>
      <c r="L470" s="203"/>
      <c r="M470" s="204" t="s">
        <v>1</v>
      </c>
      <c r="N470" s="205" t="s">
        <v>42</v>
      </c>
      <c r="O470" s="75"/>
      <c r="P470" s="183">
        <f>O470*H470</f>
        <v>0</v>
      </c>
      <c r="Q470" s="183">
        <v>0.0225</v>
      </c>
      <c r="R470" s="183">
        <f>Q470*H470</f>
        <v>2.333925</v>
      </c>
      <c r="S470" s="183">
        <v>0</v>
      </c>
      <c r="T470" s="184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185" t="s">
        <v>306</v>
      </c>
      <c r="AT470" s="185" t="s">
        <v>170</v>
      </c>
      <c r="AU470" s="185" t="s">
        <v>85</v>
      </c>
      <c r="AY470" s="17" t="s">
        <v>150</v>
      </c>
      <c r="BE470" s="186">
        <f>IF(N470="základní",J470,0)</f>
        <v>0</v>
      </c>
      <c r="BF470" s="186">
        <f>IF(N470="snížená",J470,0)</f>
        <v>0</v>
      </c>
      <c r="BG470" s="186">
        <f>IF(N470="zákl. přenesená",J470,0)</f>
        <v>0</v>
      </c>
      <c r="BH470" s="186">
        <f>IF(N470="sníž. přenesená",J470,0)</f>
        <v>0</v>
      </c>
      <c r="BI470" s="186">
        <f>IF(N470="nulová",J470,0)</f>
        <v>0</v>
      </c>
      <c r="BJ470" s="17" t="s">
        <v>83</v>
      </c>
      <c r="BK470" s="186">
        <f>ROUND(I470*H470,2)</f>
        <v>0</v>
      </c>
      <c r="BL470" s="17" t="s">
        <v>226</v>
      </c>
      <c r="BM470" s="185" t="s">
        <v>948</v>
      </c>
    </row>
    <row r="471" spans="1:51" s="13" customFormat="1" ht="12">
      <c r="A471" s="13"/>
      <c r="B471" s="187"/>
      <c r="C471" s="13"/>
      <c r="D471" s="188" t="s">
        <v>159</v>
      </c>
      <c r="E471" s="189" t="s">
        <v>1</v>
      </c>
      <c r="F471" s="190" t="s">
        <v>949</v>
      </c>
      <c r="G471" s="13"/>
      <c r="H471" s="191">
        <v>103.73</v>
      </c>
      <c r="I471" s="192"/>
      <c r="J471" s="13"/>
      <c r="K471" s="13"/>
      <c r="L471" s="187"/>
      <c r="M471" s="193"/>
      <c r="N471" s="194"/>
      <c r="O471" s="194"/>
      <c r="P471" s="194"/>
      <c r="Q471" s="194"/>
      <c r="R471" s="194"/>
      <c r="S471" s="194"/>
      <c r="T471" s="195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189" t="s">
        <v>159</v>
      </c>
      <c r="AU471" s="189" t="s">
        <v>85</v>
      </c>
      <c r="AV471" s="13" t="s">
        <v>85</v>
      </c>
      <c r="AW471" s="13" t="s">
        <v>34</v>
      </c>
      <c r="AX471" s="13" t="s">
        <v>77</v>
      </c>
      <c r="AY471" s="189" t="s">
        <v>150</v>
      </c>
    </row>
    <row r="472" spans="1:51" s="14" customFormat="1" ht="12">
      <c r="A472" s="14"/>
      <c r="B472" s="206"/>
      <c r="C472" s="14"/>
      <c r="D472" s="188" t="s">
        <v>159</v>
      </c>
      <c r="E472" s="207" t="s">
        <v>1</v>
      </c>
      <c r="F472" s="208" t="s">
        <v>265</v>
      </c>
      <c r="G472" s="14"/>
      <c r="H472" s="209">
        <v>103.73</v>
      </c>
      <c r="I472" s="210"/>
      <c r="J472" s="14"/>
      <c r="K472" s="14"/>
      <c r="L472" s="206"/>
      <c r="M472" s="211"/>
      <c r="N472" s="212"/>
      <c r="O472" s="212"/>
      <c r="P472" s="212"/>
      <c r="Q472" s="212"/>
      <c r="R472" s="212"/>
      <c r="S472" s="212"/>
      <c r="T472" s="213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07" t="s">
        <v>159</v>
      </c>
      <c r="AU472" s="207" t="s">
        <v>85</v>
      </c>
      <c r="AV472" s="14" t="s">
        <v>157</v>
      </c>
      <c r="AW472" s="14" t="s">
        <v>34</v>
      </c>
      <c r="AX472" s="14" t="s">
        <v>83</v>
      </c>
      <c r="AY472" s="207" t="s">
        <v>150</v>
      </c>
    </row>
    <row r="473" spans="1:65" s="2" customFormat="1" ht="24.15" customHeight="1">
      <c r="A473" s="36"/>
      <c r="B473" s="173"/>
      <c r="C473" s="174" t="s">
        <v>950</v>
      </c>
      <c r="D473" s="174" t="s">
        <v>152</v>
      </c>
      <c r="E473" s="175" t="s">
        <v>951</v>
      </c>
      <c r="F473" s="176" t="s">
        <v>952</v>
      </c>
      <c r="G473" s="177" t="s">
        <v>155</v>
      </c>
      <c r="H473" s="178">
        <v>21.9</v>
      </c>
      <c r="I473" s="179"/>
      <c r="J473" s="180">
        <f>ROUND(I473*H473,2)</f>
        <v>0</v>
      </c>
      <c r="K473" s="176" t="s">
        <v>156</v>
      </c>
      <c r="L473" s="37"/>
      <c r="M473" s="181" t="s">
        <v>1</v>
      </c>
      <c r="N473" s="182" t="s">
        <v>42</v>
      </c>
      <c r="O473" s="75"/>
      <c r="P473" s="183">
        <f>O473*H473</f>
        <v>0</v>
      </c>
      <c r="Q473" s="183">
        <v>0</v>
      </c>
      <c r="R473" s="183">
        <f>Q473*H473</f>
        <v>0</v>
      </c>
      <c r="S473" s="183">
        <v>0</v>
      </c>
      <c r="T473" s="184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185" t="s">
        <v>226</v>
      </c>
      <c r="AT473" s="185" t="s">
        <v>152</v>
      </c>
      <c r="AU473" s="185" t="s">
        <v>85</v>
      </c>
      <c r="AY473" s="17" t="s">
        <v>150</v>
      </c>
      <c r="BE473" s="186">
        <f>IF(N473="základní",J473,0)</f>
        <v>0</v>
      </c>
      <c r="BF473" s="186">
        <f>IF(N473="snížená",J473,0)</f>
        <v>0</v>
      </c>
      <c r="BG473" s="186">
        <f>IF(N473="zákl. přenesená",J473,0)</f>
        <v>0</v>
      </c>
      <c r="BH473" s="186">
        <f>IF(N473="sníž. přenesená",J473,0)</f>
        <v>0</v>
      </c>
      <c r="BI473" s="186">
        <f>IF(N473="nulová",J473,0)</f>
        <v>0</v>
      </c>
      <c r="BJ473" s="17" t="s">
        <v>83</v>
      </c>
      <c r="BK473" s="186">
        <f>ROUND(I473*H473,2)</f>
        <v>0</v>
      </c>
      <c r="BL473" s="17" t="s">
        <v>226</v>
      </c>
      <c r="BM473" s="185" t="s">
        <v>953</v>
      </c>
    </row>
    <row r="474" spans="1:51" s="13" customFormat="1" ht="12">
      <c r="A474" s="13"/>
      <c r="B474" s="187"/>
      <c r="C474" s="13"/>
      <c r="D474" s="188" t="s">
        <v>159</v>
      </c>
      <c r="E474" s="189" t="s">
        <v>1</v>
      </c>
      <c r="F474" s="190" t="s">
        <v>954</v>
      </c>
      <c r="G474" s="13"/>
      <c r="H474" s="191">
        <v>21.9</v>
      </c>
      <c r="I474" s="192"/>
      <c r="J474" s="13"/>
      <c r="K474" s="13"/>
      <c r="L474" s="187"/>
      <c r="M474" s="193"/>
      <c r="N474" s="194"/>
      <c r="O474" s="194"/>
      <c r="P474" s="194"/>
      <c r="Q474" s="194"/>
      <c r="R474" s="194"/>
      <c r="S474" s="194"/>
      <c r="T474" s="19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189" t="s">
        <v>159</v>
      </c>
      <c r="AU474" s="189" t="s">
        <v>85</v>
      </c>
      <c r="AV474" s="13" t="s">
        <v>85</v>
      </c>
      <c r="AW474" s="13" t="s">
        <v>34</v>
      </c>
      <c r="AX474" s="13" t="s">
        <v>77</v>
      </c>
      <c r="AY474" s="189" t="s">
        <v>150</v>
      </c>
    </row>
    <row r="475" spans="1:51" s="14" customFormat="1" ht="12">
      <c r="A475" s="14"/>
      <c r="B475" s="206"/>
      <c r="C475" s="14"/>
      <c r="D475" s="188" t="s">
        <v>159</v>
      </c>
      <c r="E475" s="207" t="s">
        <v>1</v>
      </c>
      <c r="F475" s="208" t="s">
        <v>265</v>
      </c>
      <c r="G475" s="14"/>
      <c r="H475" s="209">
        <v>21.9</v>
      </c>
      <c r="I475" s="210"/>
      <c r="J475" s="14"/>
      <c r="K475" s="14"/>
      <c r="L475" s="206"/>
      <c r="M475" s="211"/>
      <c r="N475" s="212"/>
      <c r="O475" s="212"/>
      <c r="P475" s="212"/>
      <c r="Q475" s="212"/>
      <c r="R475" s="212"/>
      <c r="S475" s="212"/>
      <c r="T475" s="213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07" t="s">
        <v>159</v>
      </c>
      <c r="AU475" s="207" t="s">
        <v>85</v>
      </c>
      <c r="AV475" s="14" t="s">
        <v>157</v>
      </c>
      <c r="AW475" s="14" t="s">
        <v>34</v>
      </c>
      <c r="AX475" s="14" t="s">
        <v>83</v>
      </c>
      <c r="AY475" s="207" t="s">
        <v>150</v>
      </c>
    </row>
    <row r="476" spans="1:65" s="2" customFormat="1" ht="24.15" customHeight="1">
      <c r="A476" s="36"/>
      <c r="B476" s="173"/>
      <c r="C476" s="174" t="s">
        <v>955</v>
      </c>
      <c r="D476" s="174" t="s">
        <v>152</v>
      </c>
      <c r="E476" s="175" t="s">
        <v>956</v>
      </c>
      <c r="F476" s="176" t="s">
        <v>957</v>
      </c>
      <c r="G476" s="177" t="s">
        <v>155</v>
      </c>
      <c r="H476" s="178">
        <v>98.476</v>
      </c>
      <c r="I476" s="179"/>
      <c r="J476" s="180">
        <f>ROUND(I476*H476,2)</f>
        <v>0</v>
      </c>
      <c r="K476" s="176" t="s">
        <v>156</v>
      </c>
      <c r="L476" s="37"/>
      <c r="M476" s="181" t="s">
        <v>1</v>
      </c>
      <c r="N476" s="182" t="s">
        <v>42</v>
      </c>
      <c r="O476" s="75"/>
      <c r="P476" s="183">
        <f>O476*H476</f>
        <v>0</v>
      </c>
      <c r="Q476" s="183">
        <v>0</v>
      </c>
      <c r="R476" s="183">
        <f>Q476*H476</f>
        <v>0</v>
      </c>
      <c r="S476" s="183">
        <v>0</v>
      </c>
      <c r="T476" s="184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185" t="s">
        <v>226</v>
      </c>
      <c r="AT476" s="185" t="s">
        <v>152</v>
      </c>
      <c r="AU476" s="185" t="s">
        <v>85</v>
      </c>
      <c r="AY476" s="17" t="s">
        <v>150</v>
      </c>
      <c r="BE476" s="186">
        <f>IF(N476="základní",J476,0)</f>
        <v>0</v>
      </c>
      <c r="BF476" s="186">
        <f>IF(N476="snížená",J476,0)</f>
        <v>0</v>
      </c>
      <c r="BG476" s="186">
        <f>IF(N476="zákl. přenesená",J476,0)</f>
        <v>0</v>
      </c>
      <c r="BH476" s="186">
        <f>IF(N476="sníž. přenesená",J476,0)</f>
        <v>0</v>
      </c>
      <c r="BI476" s="186">
        <f>IF(N476="nulová",J476,0)</f>
        <v>0</v>
      </c>
      <c r="BJ476" s="17" t="s">
        <v>83</v>
      </c>
      <c r="BK476" s="186">
        <f>ROUND(I476*H476,2)</f>
        <v>0</v>
      </c>
      <c r="BL476" s="17" t="s">
        <v>226</v>
      </c>
      <c r="BM476" s="185" t="s">
        <v>958</v>
      </c>
    </row>
    <row r="477" spans="1:51" s="13" customFormat="1" ht="12">
      <c r="A477" s="13"/>
      <c r="B477" s="187"/>
      <c r="C477" s="13"/>
      <c r="D477" s="188" t="s">
        <v>159</v>
      </c>
      <c r="E477" s="189" t="s">
        <v>1</v>
      </c>
      <c r="F477" s="190" t="s">
        <v>959</v>
      </c>
      <c r="G477" s="13"/>
      <c r="H477" s="191">
        <v>98.476</v>
      </c>
      <c r="I477" s="192"/>
      <c r="J477" s="13"/>
      <c r="K477" s="13"/>
      <c r="L477" s="187"/>
      <c r="M477" s="193"/>
      <c r="N477" s="194"/>
      <c r="O477" s="194"/>
      <c r="P477" s="194"/>
      <c r="Q477" s="194"/>
      <c r="R477" s="194"/>
      <c r="S477" s="194"/>
      <c r="T477" s="195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189" t="s">
        <v>159</v>
      </c>
      <c r="AU477" s="189" t="s">
        <v>85</v>
      </c>
      <c r="AV477" s="13" t="s">
        <v>85</v>
      </c>
      <c r="AW477" s="13" t="s">
        <v>34</v>
      </c>
      <c r="AX477" s="13" t="s">
        <v>77</v>
      </c>
      <c r="AY477" s="189" t="s">
        <v>150</v>
      </c>
    </row>
    <row r="478" spans="1:51" s="14" customFormat="1" ht="12">
      <c r="A478" s="14"/>
      <c r="B478" s="206"/>
      <c r="C478" s="14"/>
      <c r="D478" s="188" t="s">
        <v>159</v>
      </c>
      <c r="E478" s="207" t="s">
        <v>1</v>
      </c>
      <c r="F478" s="208" t="s">
        <v>265</v>
      </c>
      <c r="G478" s="14"/>
      <c r="H478" s="209">
        <v>98.476</v>
      </c>
      <c r="I478" s="210"/>
      <c r="J478" s="14"/>
      <c r="K478" s="14"/>
      <c r="L478" s="206"/>
      <c r="M478" s="211"/>
      <c r="N478" s="212"/>
      <c r="O478" s="212"/>
      <c r="P478" s="212"/>
      <c r="Q478" s="212"/>
      <c r="R478" s="212"/>
      <c r="S478" s="212"/>
      <c r="T478" s="21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07" t="s">
        <v>159</v>
      </c>
      <c r="AU478" s="207" t="s">
        <v>85</v>
      </c>
      <c r="AV478" s="14" t="s">
        <v>157</v>
      </c>
      <c r="AW478" s="14" t="s">
        <v>34</v>
      </c>
      <c r="AX478" s="14" t="s">
        <v>83</v>
      </c>
      <c r="AY478" s="207" t="s">
        <v>150</v>
      </c>
    </row>
    <row r="479" spans="1:65" s="2" customFormat="1" ht="24.15" customHeight="1">
      <c r="A479" s="36"/>
      <c r="B479" s="173"/>
      <c r="C479" s="174" t="s">
        <v>960</v>
      </c>
      <c r="D479" s="174" t="s">
        <v>152</v>
      </c>
      <c r="E479" s="175" t="s">
        <v>961</v>
      </c>
      <c r="F479" s="176" t="s">
        <v>962</v>
      </c>
      <c r="G479" s="177" t="s">
        <v>155</v>
      </c>
      <c r="H479" s="178">
        <v>98.476</v>
      </c>
      <c r="I479" s="179"/>
      <c r="J479" s="180">
        <f>ROUND(I479*H479,2)</f>
        <v>0</v>
      </c>
      <c r="K479" s="176" t="s">
        <v>156</v>
      </c>
      <c r="L479" s="37"/>
      <c r="M479" s="181" t="s">
        <v>1</v>
      </c>
      <c r="N479" s="182" t="s">
        <v>42</v>
      </c>
      <c r="O479" s="75"/>
      <c r="P479" s="183">
        <f>O479*H479</f>
        <v>0</v>
      </c>
      <c r="Q479" s="183">
        <v>0</v>
      </c>
      <c r="R479" s="183">
        <f>Q479*H479</f>
        <v>0</v>
      </c>
      <c r="S479" s="183">
        <v>0</v>
      </c>
      <c r="T479" s="184">
        <f>S479*H479</f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185" t="s">
        <v>226</v>
      </c>
      <c r="AT479" s="185" t="s">
        <v>152</v>
      </c>
      <c r="AU479" s="185" t="s">
        <v>85</v>
      </c>
      <c r="AY479" s="17" t="s">
        <v>150</v>
      </c>
      <c r="BE479" s="186">
        <f>IF(N479="základní",J479,0)</f>
        <v>0</v>
      </c>
      <c r="BF479" s="186">
        <f>IF(N479="snížená",J479,0)</f>
        <v>0</v>
      </c>
      <c r="BG479" s="186">
        <f>IF(N479="zákl. přenesená",J479,0)</f>
        <v>0</v>
      </c>
      <c r="BH479" s="186">
        <f>IF(N479="sníž. přenesená",J479,0)</f>
        <v>0</v>
      </c>
      <c r="BI479" s="186">
        <f>IF(N479="nulová",J479,0)</f>
        <v>0</v>
      </c>
      <c r="BJ479" s="17" t="s">
        <v>83</v>
      </c>
      <c r="BK479" s="186">
        <f>ROUND(I479*H479,2)</f>
        <v>0</v>
      </c>
      <c r="BL479" s="17" t="s">
        <v>226</v>
      </c>
      <c r="BM479" s="185" t="s">
        <v>963</v>
      </c>
    </row>
    <row r="480" spans="1:65" s="2" customFormat="1" ht="24.15" customHeight="1">
      <c r="A480" s="36"/>
      <c r="B480" s="173"/>
      <c r="C480" s="174" t="s">
        <v>964</v>
      </c>
      <c r="D480" s="174" t="s">
        <v>152</v>
      </c>
      <c r="E480" s="175" t="s">
        <v>965</v>
      </c>
      <c r="F480" s="176" t="s">
        <v>966</v>
      </c>
      <c r="G480" s="177" t="s">
        <v>242</v>
      </c>
      <c r="H480" s="178">
        <v>6.826</v>
      </c>
      <c r="I480" s="179"/>
      <c r="J480" s="180">
        <f>ROUND(I480*H480,2)</f>
        <v>0</v>
      </c>
      <c r="K480" s="176" t="s">
        <v>156</v>
      </c>
      <c r="L480" s="37"/>
      <c r="M480" s="181" t="s">
        <v>1</v>
      </c>
      <c r="N480" s="182" t="s">
        <v>42</v>
      </c>
      <c r="O480" s="75"/>
      <c r="P480" s="183">
        <f>O480*H480</f>
        <v>0</v>
      </c>
      <c r="Q480" s="183">
        <v>0</v>
      </c>
      <c r="R480" s="183">
        <f>Q480*H480</f>
        <v>0</v>
      </c>
      <c r="S480" s="183">
        <v>0</v>
      </c>
      <c r="T480" s="184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185" t="s">
        <v>226</v>
      </c>
      <c r="AT480" s="185" t="s">
        <v>152</v>
      </c>
      <c r="AU480" s="185" t="s">
        <v>85</v>
      </c>
      <c r="AY480" s="17" t="s">
        <v>150</v>
      </c>
      <c r="BE480" s="186">
        <f>IF(N480="základní",J480,0)</f>
        <v>0</v>
      </c>
      <c r="BF480" s="186">
        <f>IF(N480="snížená",J480,0)</f>
        <v>0</v>
      </c>
      <c r="BG480" s="186">
        <f>IF(N480="zákl. přenesená",J480,0)</f>
        <v>0</v>
      </c>
      <c r="BH480" s="186">
        <f>IF(N480="sníž. přenesená",J480,0)</f>
        <v>0</v>
      </c>
      <c r="BI480" s="186">
        <f>IF(N480="nulová",J480,0)</f>
        <v>0</v>
      </c>
      <c r="BJ480" s="17" t="s">
        <v>83</v>
      </c>
      <c r="BK480" s="186">
        <f>ROUND(I480*H480,2)</f>
        <v>0</v>
      </c>
      <c r="BL480" s="17" t="s">
        <v>226</v>
      </c>
      <c r="BM480" s="185" t="s">
        <v>967</v>
      </c>
    </row>
    <row r="481" spans="1:65" s="2" customFormat="1" ht="24.15" customHeight="1">
      <c r="A481" s="36"/>
      <c r="B481" s="173"/>
      <c r="C481" s="174" t="s">
        <v>968</v>
      </c>
      <c r="D481" s="174" t="s">
        <v>152</v>
      </c>
      <c r="E481" s="175" t="s">
        <v>969</v>
      </c>
      <c r="F481" s="176" t="s">
        <v>970</v>
      </c>
      <c r="G481" s="177" t="s">
        <v>242</v>
      </c>
      <c r="H481" s="178">
        <v>6.826</v>
      </c>
      <c r="I481" s="179"/>
      <c r="J481" s="180">
        <f>ROUND(I481*H481,2)</f>
        <v>0</v>
      </c>
      <c r="K481" s="176" t="s">
        <v>156</v>
      </c>
      <c r="L481" s="37"/>
      <c r="M481" s="181" t="s">
        <v>1</v>
      </c>
      <c r="N481" s="182" t="s">
        <v>42</v>
      </c>
      <c r="O481" s="75"/>
      <c r="P481" s="183">
        <f>O481*H481</f>
        <v>0</v>
      </c>
      <c r="Q481" s="183">
        <v>0</v>
      </c>
      <c r="R481" s="183">
        <f>Q481*H481</f>
        <v>0</v>
      </c>
      <c r="S481" s="183">
        <v>0</v>
      </c>
      <c r="T481" s="184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185" t="s">
        <v>226</v>
      </c>
      <c r="AT481" s="185" t="s">
        <v>152</v>
      </c>
      <c r="AU481" s="185" t="s">
        <v>85</v>
      </c>
      <c r="AY481" s="17" t="s">
        <v>150</v>
      </c>
      <c r="BE481" s="186">
        <f>IF(N481="základní",J481,0)</f>
        <v>0</v>
      </c>
      <c r="BF481" s="186">
        <f>IF(N481="snížená",J481,0)</f>
        <v>0</v>
      </c>
      <c r="BG481" s="186">
        <f>IF(N481="zákl. přenesená",J481,0)</f>
        <v>0</v>
      </c>
      <c r="BH481" s="186">
        <f>IF(N481="sníž. přenesená",J481,0)</f>
        <v>0</v>
      </c>
      <c r="BI481" s="186">
        <f>IF(N481="nulová",J481,0)</f>
        <v>0</v>
      </c>
      <c r="BJ481" s="17" t="s">
        <v>83</v>
      </c>
      <c r="BK481" s="186">
        <f>ROUND(I481*H481,2)</f>
        <v>0</v>
      </c>
      <c r="BL481" s="17" t="s">
        <v>226</v>
      </c>
      <c r="BM481" s="185" t="s">
        <v>971</v>
      </c>
    </row>
    <row r="482" spans="1:63" s="12" customFormat="1" ht="22.8" customHeight="1">
      <c r="A482" s="12"/>
      <c r="B482" s="160"/>
      <c r="C482" s="12"/>
      <c r="D482" s="161" t="s">
        <v>76</v>
      </c>
      <c r="E482" s="171" t="s">
        <v>972</v>
      </c>
      <c r="F482" s="171" t="s">
        <v>973</v>
      </c>
      <c r="G482" s="12"/>
      <c r="H482" s="12"/>
      <c r="I482" s="163"/>
      <c r="J482" s="172">
        <f>BK482</f>
        <v>0</v>
      </c>
      <c r="K482" s="12"/>
      <c r="L482" s="160"/>
      <c r="M482" s="165"/>
      <c r="N482" s="166"/>
      <c r="O482" s="166"/>
      <c r="P482" s="167">
        <f>SUM(P483:P488)</f>
        <v>0</v>
      </c>
      <c r="Q482" s="166"/>
      <c r="R482" s="167">
        <f>SUM(R483:R488)</f>
        <v>0.0025488</v>
      </c>
      <c r="S482" s="166"/>
      <c r="T482" s="168">
        <f>SUM(T483:T488)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161" t="s">
        <v>85</v>
      </c>
      <c r="AT482" s="169" t="s">
        <v>76</v>
      </c>
      <c r="AU482" s="169" t="s">
        <v>83</v>
      </c>
      <c r="AY482" s="161" t="s">
        <v>150</v>
      </c>
      <c r="BK482" s="170">
        <f>SUM(BK483:BK488)</f>
        <v>0</v>
      </c>
    </row>
    <row r="483" spans="1:65" s="2" customFormat="1" ht="21.75" customHeight="1">
      <c r="A483" s="36"/>
      <c r="B483" s="173"/>
      <c r="C483" s="174" t="s">
        <v>974</v>
      </c>
      <c r="D483" s="174" t="s">
        <v>152</v>
      </c>
      <c r="E483" s="175" t="s">
        <v>975</v>
      </c>
      <c r="F483" s="176" t="s">
        <v>976</v>
      </c>
      <c r="G483" s="177" t="s">
        <v>182</v>
      </c>
      <c r="H483" s="178">
        <v>5.4</v>
      </c>
      <c r="I483" s="179"/>
      <c r="J483" s="180">
        <f>ROUND(I483*H483,2)</f>
        <v>0</v>
      </c>
      <c r="K483" s="176" t="s">
        <v>156</v>
      </c>
      <c r="L483" s="37"/>
      <c r="M483" s="181" t="s">
        <v>1</v>
      </c>
      <c r="N483" s="182" t="s">
        <v>42</v>
      </c>
      <c r="O483" s="75"/>
      <c r="P483" s="183">
        <f>O483*H483</f>
        <v>0</v>
      </c>
      <c r="Q483" s="183">
        <v>4E-05</v>
      </c>
      <c r="R483" s="183">
        <f>Q483*H483</f>
        <v>0.00021600000000000002</v>
      </c>
      <c r="S483" s="183">
        <v>0</v>
      </c>
      <c r="T483" s="184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85" t="s">
        <v>226</v>
      </c>
      <c r="AT483" s="185" t="s">
        <v>152</v>
      </c>
      <c r="AU483" s="185" t="s">
        <v>85</v>
      </c>
      <c r="AY483" s="17" t="s">
        <v>150</v>
      </c>
      <c r="BE483" s="186">
        <f>IF(N483="základní",J483,0)</f>
        <v>0</v>
      </c>
      <c r="BF483" s="186">
        <f>IF(N483="snížená",J483,0)</f>
        <v>0</v>
      </c>
      <c r="BG483" s="186">
        <f>IF(N483="zákl. přenesená",J483,0)</f>
        <v>0</v>
      </c>
      <c r="BH483" s="186">
        <f>IF(N483="sníž. přenesená",J483,0)</f>
        <v>0</v>
      </c>
      <c r="BI483" s="186">
        <f>IF(N483="nulová",J483,0)</f>
        <v>0</v>
      </c>
      <c r="BJ483" s="17" t="s">
        <v>83</v>
      </c>
      <c r="BK483" s="186">
        <f>ROUND(I483*H483,2)</f>
        <v>0</v>
      </c>
      <c r="BL483" s="17" t="s">
        <v>226</v>
      </c>
      <c r="BM483" s="185" t="s">
        <v>977</v>
      </c>
    </row>
    <row r="484" spans="1:51" s="13" customFormat="1" ht="12">
      <c r="A484" s="13"/>
      <c r="B484" s="187"/>
      <c r="C484" s="13"/>
      <c r="D484" s="188" t="s">
        <v>159</v>
      </c>
      <c r="E484" s="189" t="s">
        <v>1</v>
      </c>
      <c r="F484" s="190" t="s">
        <v>870</v>
      </c>
      <c r="G484" s="13"/>
      <c r="H484" s="191">
        <v>5.4</v>
      </c>
      <c r="I484" s="192"/>
      <c r="J484" s="13"/>
      <c r="K484" s="13"/>
      <c r="L484" s="187"/>
      <c r="M484" s="193"/>
      <c r="N484" s="194"/>
      <c r="O484" s="194"/>
      <c r="P484" s="194"/>
      <c r="Q484" s="194"/>
      <c r="R484" s="194"/>
      <c r="S484" s="194"/>
      <c r="T484" s="19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189" t="s">
        <v>159</v>
      </c>
      <c r="AU484" s="189" t="s">
        <v>85</v>
      </c>
      <c r="AV484" s="13" t="s">
        <v>85</v>
      </c>
      <c r="AW484" s="13" t="s">
        <v>34</v>
      </c>
      <c r="AX484" s="13" t="s">
        <v>83</v>
      </c>
      <c r="AY484" s="189" t="s">
        <v>150</v>
      </c>
    </row>
    <row r="485" spans="1:65" s="2" customFormat="1" ht="16.5" customHeight="1">
      <c r="A485" s="36"/>
      <c r="B485" s="173"/>
      <c r="C485" s="196" t="s">
        <v>978</v>
      </c>
      <c r="D485" s="196" t="s">
        <v>170</v>
      </c>
      <c r="E485" s="197" t="s">
        <v>979</v>
      </c>
      <c r="F485" s="198" t="s">
        <v>980</v>
      </c>
      <c r="G485" s="199" t="s">
        <v>182</v>
      </c>
      <c r="H485" s="200">
        <v>5.832</v>
      </c>
      <c r="I485" s="201"/>
      <c r="J485" s="202">
        <f>ROUND(I485*H485,2)</f>
        <v>0</v>
      </c>
      <c r="K485" s="198" t="s">
        <v>156</v>
      </c>
      <c r="L485" s="203"/>
      <c r="M485" s="204" t="s">
        <v>1</v>
      </c>
      <c r="N485" s="205" t="s">
        <v>42</v>
      </c>
      <c r="O485" s="75"/>
      <c r="P485" s="183">
        <f>O485*H485</f>
        <v>0</v>
      </c>
      <c r="Q485" s="183">
        <v>0.0004</v>
      </c>
      <c r="R485" s="183">
        <f>Q485*H485</f>
        <v>0.0023328</v>
      </c>
      <c r="S485" s="183">
        <v>0</v>
      </c>
      <c r="T485" s="184">
        <f>S485*H485</f>
        <v>0</v>
      </c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R485" s="185" t="s">
        <v>306</v>
      </c>
      <c r="AT485" s="185" t="s">
        <v>170</v>
      </c>
      <c r="AU485" s="185" t="s">
        <v>85</v>
      </c>
      <c r="AY485" s="17" t="s">
        <v>150</v>
      </c>
      <c r="BE485" s="186">
        <f>IF(N485="základní",J485,0)</f>
        <v>0</v>
      </c>
      <c r="BF485" s="186">
        <f>IF(N485="snížená",J485,0)</f>
        <v>0</v>
      </c>
      <c r="BG485" s="186">
        <f>IF(N485="zákl. přenesená",J485,0)</f>
        <v>0</v>
      </c>
      <c r="BH485" s="186">
        <f>IF(N485="sníž. přenesená",J485,0)</f>
        <v>0</v>
      </c>
      <c r="BI485" s="186">
        <f>IF(N485="nulová",J485,0)</f>
        <v>0</v>
      </c>
      <c r="BJ485" s="17" t="s">
        <v>83</v>
      </c>
      <c r="BK485" s="186">
        <f>ROUND(I485*H485,2)</f>
        <v>0</v>
      </c>
      <c r="BL485" s="17" t="s">
        <v>226</v>
      </c>
      <c r="BM485" s="185" t="s">
        <v>981</v>
      </c>
    </row>
    <row r="486" spans="1:51" s="13" customFormat="1" ht="12">
      <c r="A486" s="13"/>
      <c r="B486" s="187"/>
      <c r="C486" s="13"/>
      <c r="D486" s="188" t="s">
        <v>159</v>
      </c>
      <c r="E486" s="13"/>
      <c r="F486" s="190" t="s">
        <v>982</v>
      </c>
      <c r="G486" s="13"/>
      <c r="H486" s="191">
        <v>5.832</v>
      </c>
      <c r="I486" s="192"/>
      <c r="J486" s="13"/>
      <c r="K486" s="13"/>
      <c r="L486" s="187"/>
      <c r="M486" s="193"/>
      <c r="N486" s="194"/>
      <c r="O486" s="194"/>
      <c r="P486" s="194"/>
      <c r="Q486" s="194"/>
      <c r="R486" s="194"/>
      <c r="S486" s="194"/>
      <c r="T486" s="19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189" t="s">
        <v>159</v>
      </c>
      <c r="AU486" s="189" t="s">
        <v>85</v>
      </c>
      <c r="AV486" s="13" t="s">
        <v>85</v>
      </c>
      <c r="AW486" s="13" t="s">
        <v>3</v>
      </c>
      <c r="AX486" s="13" t="s">
        <v>83</v>
      </c>
      <c r="AY486" s="189" t="s">
        <v>150</v>
      </c>
    </row>
    <row r="487" spans="1:65" s="2" customFormat="1" ht="24.15" customHeight="1">
      <c r="A487" s="36"/>
      <c r="B487" s="173"/>
      <c r="C487" s="174" t="s">
        <v>983</v>
      </c>
      <c r="D487" s="174" t="s">
        <v>152</v>
      </c>
      <c r="E487" s="175" t="s">
        <v>984</v>
      </c>
      <c r="F487" s="176" t="s">
        <v>985</v>
      </c>
      <c r="G487" s="177" t="s">
        <v>242</v>
      </c>
      <c r="H487" s="178">
        <v>0.003</v>
      </c>
      <c r="I487" s="179"/>
      <c r="J487" s="180">
        <f>ROUND(I487*H487,2)</f>
        <v>0</v>
      </c>
      <c r="K487" s="176" t="s">
        <v>156</v>
      </c>
      <c r="L487" s="37"/>
      <c r="M487" s="181" t="s">
        <v>1</v>
      </c>
      <c r="N487" s="182" t="s">
        <v>42</v>
      </c>
      <c r="O487" s="75"/>
      <c r="P487" s="183">
        <f>O487*H487</f>
        <v>0</v>
      </c>
      <c r="Q487" s="183">
        <v>0</v>
      </c>
      <c r="R487" s="183">
        <f>Q487*H487</f>
        <v>0</v>
      </c>
      <c r="S487" s="183">
        <v>0</v>
      </c>
      <c r="T487" s="184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185" t="s">
        <v>226</v>
      </c>
      <c r="AT487" s="185" t="s">
        <v>152</v>
      </c>
      <c r="AU487" s="185" t="s">
        <v>85</v>
      </c>
      <c r="AY487" s="17" t="s">
        <v>150</v>
      </c>
      <c r="BE487" s="186">
        <f>IF(N487="základní",J487,0)</f>
        <v>0</v>
      </c>
      <c r="BF487" s="186">
        <f>IF(N487="snížená",J487,0)</f>
        <v>0</v>
      </c>
      <c r="BG487" s="186">
        <f>IF(N487="zákl. přenesená",J487,0)</f>
        <v>0</v>
      </c>
      <c r="BH487" s="186">
        <f>IF(N487="sníž. přenesená",J487,0)</f>
        <v>0</v>
      </c>
      <c r="BI487" s="186">
        <f>IF(N487="nulová",J487,0)</f>
        <v>0</v>
      </c>
      <c r="BJ487" s="17" t="s">
        <v>83</v>
      </c>
      <c r="BK487" s="186">
        <f>ROUND(I487*H487,2)</f>
        <v>0</v>
      </c>
      <c r="BL487" s="17" t="s">
        <v>226</v>
      </c>
      <c r="BM487" s="185" t="s">
        <v>986</v>
      </c>
    </row>
    <row r="488" spans="1:65" s="2" customFormat="1" ht="24.15" customHeight="1">
      <c r="A488" s="36"/>
      <c r="B488" s="173"/>
      <c r="C488" s="174" t="s">
        <v>987</v>
      </c>
      <c r="D488" s="174" t="s">
        <v>152</v>
      </c>
      <c r="E488" s="175" t="s">
        <v>988</v>
      </c>
      <c r="F488" s="176" t="s">
        <v>989</v>
      </c>
      <c r="G488" s="177" t="s">
        <v>242</v>
      </c>
      <c r="H488" s="178">
        <v>0.003</v>
      </c>
      <c r="I488" s="179"/>
      <c r="J488" s="180">
        <f>ROUND(I488*H488,2)</f>
        <v>0</v>
      </c>
      <c r="K488" s="176" t="s">
        <v>156</v>
      </c>
      <c r="L488" s="37"/>
      <c r="M488" s="181" t="s">
        <v>1</v>
      </c>
      <c r="N488" s="182" t="s">
        <v>42</v>
      </c>
      <c r="O488" s="75"/>
      <c r="P488" s="183">
        <f>O488*H488</f>
        <v>0</v>
      </c>
      <c r="Q488" s="183">
        <v>0</v>
      </c>
      <c r="R488" s="183">
        <f>Q488*H488</f>
        <v>0</v>
      </c>
      <c r="S488" s="183">
        <v>0</v>
      </c>
      <c r="T488" s="184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185" t="s">
        <v>226</v>
      </c>
      <c r="AT488" s="185" t="s">
        <v>152</v>
      </c>
      <c r="AU488" s="185" t="s">
        <v>85</v>
      </c>
      <c r="AY488" s="17" t="s">
        <v>150</v>
      </c>
      <c r="BE488" s="186">
        <f>IF(N488="základní",J488,0)</f>
        <v>0</v>
      </c>
      <c r="BF488" s="186">
        <f>IF(N488="snížená",J488,0)</f>
        <v>0</v>
      </c>
      <c r="BG488" s="186">
        <f>IF(N488="zákl. přenesená",J488,0)</f>
        <v>0</v>
      </c>
      <c r="BH488" s="186">
        <f>IF(N488="sníž. přenesená",J488,0)</f>
        <v>0</v>
      </c>
      <c r="BI488" s="186">
        <f>IF(N488="nulová",J488,0)</f>
        <v>0</v>
      </c>
      <c r="BJ488" s="17" t="s">
        <v>83</v>
      </c>
      <c r="BK488" s="186">
        <f>ROUND(I488*H488,2)</f>
        <v>0</v>
      </c>
      <c r="BL488" s="17" t="s">
        <v>226</v>
      </c>
      <c r="BM488" s="185" t="s">
        <v>990</v>
      </c>
    </row>
    <row r="489" spans="1:63" s="12" customFormat="1" ht="22.8" customHeight="1">
      <c r="A489" s="12"/>
      <c r="B489" s="160"/>
      <c r="C489" s="12"/>
      <c r="D489" s="161" t="s">
        <v>76</v>
      </c>
      <c r="E489" s="171" t="s">
        <v>991</v>
      </c>
      <c r="F489" s="171" t="s">
        <v>992</v>
      </c>
      <c r="G489" s="12"/>
      <c r="H489" s="12"/>
      <c r="I489" s="163"/>
      <c r="J489" s="172">
        <f>BK489</f>
        <v>0</v>
      </c>
      <c r="K489" s="12"/>
      <c r="L489" s="160"/>
      <c r="M489" s="165"/>
      <c r="N489" s="166"/>
      <c r="O489" s="166"/>
      <c r="P489" s="167">
        <f>SUM(P490:P506)</f>
        <v>0</v>
      </c>
      <c r="Q489" s="166"/>
      <c r="R489" s="167">
        <f>SUM(R490:R506)</f>
        <v>5.34343724</v>
      </c>
      <c r="S489" s="166"/>
      <c r="T489" s="168">
        <f>SUM(T490:T506)</f>
        <v>1.391205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161" t="s">
        <v>85</v>
      </c>
      <c r="AT489" s="169" t="s">
        <v>76</v>
      </c>
      <c r="AU489" s="169" t="s">
        <v>83</v>
      </c>
      <c r="AY489" s="161" t="s">
        <v>150</v>
      </c>
      <c r="BK489" s="170">
        <f>SUM(BK490:BK506)</f>
        <v>0</v>
      </c>
    </row>
    <row r="490" spans="1:65" s="2" customFormat="1" ht="16.5" customHeight="1">
      <c r="A490" s="36"/>
      <c r="B490" s="173"/>
      <c r="C490" s="174" t="s">
        <v>993</v>
      </c>
      <c r="D490" s="174" t="s">
        <v>152</v>
      </c>
      <c r="E490" s="175" t="s">
        <v>994</v>
      </c>
      <c r="F490" s="176" t="s">
        <v>995</v>
      </c>
      <c r="G490" s="177" t="s">
        <v>155</v>
      </c>
      <c r="H490" s="178">
        <v>111.067</v>
      </c>
      <c r="I490" s="179"/>
      <c r="J490" s="180">
        <f>ROUND(I490*H490,2)</f>
        <v>0</v>
      </c>
      <c r="K490" s="176" t="s">
        <v>156</v>
      </c>
      <c r="L490" s="37"/>
      <c r="M490" s="181" t="s">
        <v>1</v>
      </c>
      <c r="N490" s="182" t="s">
        <v>42</v>
      </c>
      <c r="O490" s="75"/>
      <c r="P490" s="183">
        <f>O490*H490</f>
        <v>0</v>
      </c>
      <c r="Q490" s="183">
        <v>0.0003</v>
      </c>
      <c r="R490" s="183">
        <f>Q490*H490</f>
        <v>0.0333201</v>
      </c>
      <c r="S490" s="183">
        <v>0</v>
      </c>
      <c r="T490" s="184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185" t="s">
        <v>226</v>
      </c>
      <c r="AT490" s="185" t="s">
        <v>152</v>
      </c>
      <c r="AU490" s="185" t="s">
        <v>85</v>
      </c>
      <c r="AY490" s="17" t="s">
        <v>150</v>
      </c>
      <c r="BE490" s="186">
        <f>IF(N490="základní",J490,0)</f>
        <v>0</v>
      </c>
      <c r="BF490" s="186">
        <f>IF(N490="snížená",J490,0)</f>
        <v>0</v>
      </c>
      <c r="BG490" s="186">
        <f>IF(N490="zákl. přenesená",J490,0)</f>
        <v>0</v>
      </c>
      <c r="BH490" s="186">
        <f>IF(N490="sníž. přenesená",J490,0)</f>
        <v>0</v>
      </c>
      <c r="BI490" s="186">
        <f>IF(N490="nulová",J490,0)</f>
        <v>0</v>
      </c>
      <c r="BJ490" s="17" t="s">
        <v>83</v>
      </c>
      <c r="BK490" s="186">
        <f>ROUND(I490*H490,2)</f>
        <v>0</v>
      </c>
      <c r="BL490" s="17" t="s">
        <v>226</v>
      </c>
      <c r="BM490" s="185" t="s">
        <v>996</v>
      </c>
    </row>
    <row r="491" spans="1:51" s="13" customFormat="1" ht="12">
      <c r="A491" s="13"/>
      <c r="B491" s="187"/>
      <c r="C491" s="13"/>
      <c r="D491" s="188" t="s">
        <v>159</v>
      </c>
      <c r="E491" s="189" t="s">
        <v>1</v>
      </c>
      <c r="F491" s="190" t="s">
        <v>997</v>
      </c>
      <c r="G491" s="13"/>
      <c r="H491" s="191">
        <v>5.55</v>
      </c>
      <c r="I491" s="192"/>
      <c r="J491" s="13"/>
      <c r="K491" s="13"/>
      <c r="L491" s="187"/>
      <c r="M491" s="193"/>
      <c r="N491" s="194"/>
      <c r="O491" s="194"/>
      <c r="P491" s="194"/>
      <c r="Q491" s="194"/>
      <c r="R491" s="194"/>
      <c r="S491" s="194"/>
      <c r="T491" s="19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189" t="s">
        <v>159</v>
      </c>
      <c r="AU491" s="189" t="s">
        <v>85</v>
      </c>
      <c r="AV491" s="13" t="s">
        <v>85</v>
      </c>
      <c r="AW491" s="13" t="s">
        <v>34</v>
      </c>
      <c r="AX491" s="13" t="s">
        <v>77</v>
      </c>
      <c r="AY491" s="189" t="s">
        <v>150</v>
      </c>
    </row>
    <row r="492" spans="1:51" s="13" customFormat="1" ht="12">
      <c r="A492" s="13"/>
      <c r="B492" s="187"/>
      <c r="C492" s="13"/>
      <c r="D492" s="188" t="s">
        <v>159</v>
      </c>
      <c r="E492" s="189" t="s">
        <v>1</v>
      </c>
      <c r="F492" s="190" t="s">
        <v>998</v>
      </c>
      <c r="G492" s="13"/>
      <c r="H492" s="191">
        <v>118.125</v>
      </c>
      <c r="I492" s="192"/>
      <c r="J492" s="13"/>
      <c r="K492" s="13"/>
      <c r="L492" s="187"/>
      <c r="M492" s="193"/>
      <c r="N492" s="194"/>
      <c r="O492" s="194"/>
      <c r="P492" s="194"/>
      <c r="Q492" s="194"/>
      <c r="R492" s="194"/>
      <c r="S492" s="194"/>
      <c r="T492" s="19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189" t="s">
        <v>159</v>
      </c>
      <c r="AU492" s="189" t="s">
        <v>85</v>
      </c>
      <c r="AV492" s="13" t="s">
        <v>85</v>
      </c>
      <c r="AW492" s="13" t="s">
        <v>34</v>
      </c>
      <c r="AX492" s="13" t="s">
        <v>77</v>
      </c>
      <c r="AY492" s="189" t="s">
        <v>150</v>
      </c>
    </row>
    <row r="493" spans="1:51" s="13" customFormat="1" ht="12">
      <c r="A493" s="13"/>
      <c r="B493" s="187"/>
      <c r="C493" s="13"/>
      <c r="D493" s="188" t="s">
        <v>159</v>
      </c>
      <c r="E493" s="189" t="s">
        <v>1</v>
      </c>
      <c r="F493" s="190" t="s">
        <v>999</v>
      </c>
      <c r="G493" s="13"/>
      <c r="H493" s="191">
        <v>-12.608</v>
      </c>
      <c r="I493" s="192"/>
      <c r="J493" s="13"/>
      <c r="K493" s="13"/>
      <c r="L493" s="187"/>
      <c r="M493" s="193"/>
      <c r="N493" s="194"/>
      <c r="O493" s="194"/>
      <c r="P493" s="194"/>
      <c r="Q493" s="194"/>
      <c r="R493" s="194"/>
      <c r="S493" s="194"/>
      <c r="T493" s="195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189" t="s">
        <v>159</v>
      </c>
      <c r="AU493" s="189" t="s">
        <v>85</v>
      </c>
      <c r="AV493" s="13" t="s">
        <v>85</v>
      </c>
      <c r="AW493" s="13" t="s">
        <v>34</v>
      </c>
      <c r="AX493" s="13" t="s">
        <v>77</v>
      </c>
      <c r="AY493" s="189" t="s">
        <v>150</v>
      </c>
    </row>
    <row r="494" spans="1:51" s="14" customFormat="1" ht="12">
      <c r="A494" s="14"/>
      <c r="B494" s="206"/>
      <c r="C494" s="14"/>
      <c r="D494" s="188" t="s">
        <v>159</v>
      </c>
      <c r="E494" s="207" t="s">
        <v>1</v>
      </c>
      <c r="F494" s="208" t="s">
        <v>265</v>
      </c>
      <c r="G494" s="14"/>
      <c r="H494" s="209">
        <v>111.067</v>
      </c>
      <c r="I494" s="210"/>
      <c r="J494" s="14"/>
      <c r="K494" s="14"/>
      <c r="L494" s="206"/>
      <c r="M494" s="211"/>
      <c r="N494" s="212"/>
      <c r="O494" s="212"/>
      <c r="P494" s="212"/>
      <c r="Q494" s="212"/>
      <c r="R494" s="212"/>
      <c r="S494" s="212"/>
      <c r="T494" s="213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07" t="s">
        <v>159</v>
      </c>
      <c r="AU494" s="207" t="s">
        <v>85</v>
      </c>
      <c r="AV494" s="14" t="s">
        <v>157</v>
      </c>
      <c r="AW494" s="14" t="s">
        <v>34</v>
      </c>
      <c r="AX494" s="14" t="s">
        <v>83</v>
      </c>
      <c r="AY494" s="207" t="s">
        <v>150</v>
      </c>
    </row>
    <row r="495" spans="1:65" s="2" customFormat="1" ht="24.15" customHeight="1">
      <c r="A495" s="36"/>
      <c r="B495" s="173"/>
      <c r="C495" s="174" t="s">
        <v>1000</v>
      </c>
      <c r="D495" s="174" t="s">
        <v>152</v>
      </c>
      <c r="E495" s="175" t="s">
        <v>1001</v>
      </c>
      <c r="F495" s="176" t="s">
        <v>1002</v>
      </c>
      <c r="G495" s="177" t="s">
        <v>155</v>
      </c>
      <c r="H495" s="178">
        <v>111.067</v>
      </c>
      <c r="I495" s="179"/>
      <c r="J495" s="180">
        <f>ROUND(I495*H495,2)</f>
        <v>0</v>
      </c>
      <c r="K495" s="176" t="s">
        <v>156</v>
      </c>
      <c r="L495" s="37"/>
      <c r="M495" s="181" t="s">
        <v>1</v>
      </c>
      <c r="N495" s="182" t="s">
        <v>42</v>
      </c>
      <c r="O495" s="75"/>
      <c r="P495" s="183">
        <f>O495*H495</f>
        <v>0</v>
      </c>
      <c r="Q495" s="183">
        <v>0.03362</v>
      </c>
      <c r="R495" s="183">
        <f>Q495*H495</f>
        <v>3.7340725399999997</v>
      </c>
      <c r="S495" s="183">
        <v>0</v>
      </c>
      <c r="T495" s="184">
        <f>S495*H495</f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85" t="s">
        <v>226</v>
      </c>
      <c r="AT495" s="185" t="s">
        <v>152</v>
      </c>
      <c r="AU495" s="185" t="s">
        <v>85</v>
      </c>
      <c r="AY495" s="17" t="s">
        <v>150</v>
      </c>
      <c r="BE495" s="186">
        <f>IF(N495="základní",J495,0)</f>
        <v>0</v>
      </c>
      <c r="BF495" s="186">
        <f>IF(N495="snížená",J495,0)</f>
        <v>0</v>
      </c>
      <c r="BG495" s="186">
        <f>IF(N495="zákl. přenesená",J495,0)</f>
        <v>0</v>
      </c>
      <c r="BH495" s="186">
        <f>IF(N495="sníž. přenesená",J495,0)</f>
        <v>0</v>
      </c>
      <c r="BI495" s="186">
        <f>IF(N495="nulová",J495,0)</f>
        <v>0</v>
      </c>
      <c r="BJ495" s="17" t="s">
        <v>83</v>
      </c>
      <c r="BK495" s="186">
        <f>ROUND(I495*H495,2)</f>
        <v>0</v>
      </c>
      <c r="BL495" s="17" t="s">
        <v>226</v>
      </c>
      <c r="BM495" s="185" t="s">
        <v>1003</v>
      </c>
    </row>
    <row r="496" spans="1:65" s="2" customFormat="1" ht="16.5" customHeight="1">
      <c r="A496" s="36"/>
      <c r="B496" s="173"/>
      <c r="C496" s="196" t="s">
        <v>1004</v>
      </c>
      <c r="D496" s="196" t="s">
        <v>170</v>
      </c>
      <c r="E496" s="197" t="s">
        <v>1005</v>
      </c>
      <c r="F496" s="198" t="s">
        <v>1006</v>
      </c>
      <c r="G496" s="199" t="s">
        <v>155</v>
      </c>
      <c r="H496" s="200">
        <v>122.174</v>
      </c>
      <c r="I496" s="201"/>
      <c r="J496" s="202">
        <f>ROUND(I496*H496,2)</f>
        <v>0</v>
      </c>
      <c r="K496" s="198" t="s">
        <v>156</v>
      </c>
      <c r="L496" s="203"/>
      <c r="M496" s="204" t="s">
        <v>1</v>
      </c>
      <c r="N496" s="205" t="s">
        <v>42</v>
      </c>
      <c r="O496" s="75"/>
      <c r="P496" s="183">
        <f>O496*H496</f>
        <v>0</v>
      </c>
      <c r="Q496" s="183">
        <v>0.0129</v>
      </c>
      <c r="R496" s="183">
        <f>Q496*H496</f>
        <v>1.5760446000000001</v>
      </c>
      <c r="S496" s="183">
        <v>0</v>
      </c>
      <c r="T496" s="184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185" t="s">
        <v>306</v>
      </c>
      <c r="AT496" s="185" t="s">
        <v>170</v>
      </c>
      <c r="AU496" s="185" t="s">
        <v>85</v>
      </c>
      <c r="AY496" s="17" t="s">
        <v>150</v>
      </c>
      <c r="BE496" s="186">
        <f>IF(N496="základní",J496,0)</f>
        <v>0</v>
      </c>
      <c r="BF496" s="186">
        <f>IF(N496="snížená",J496,0)</f>
        <v>0</v>
      </c>
      <c r="BG496" s="186">
        <f>IF(N496="zákl. přenesená",J496,0)</f>
        <v>0</v>
      </c>
      <c r="BH496" s="186">
        <f>IF(N496="sníž. přenesená",J496,0)</f>
        <v>0</v>
      </c>
      <c r="BI496" s="186">
        <f>IF(N496="nulová",J496,0)</f>
        <v>0</v>
      </c>
      <c r="BJ496" s="17" t="s">
        <v>83</v>
      </c>
      <c r="BK496" s="186">
        <f>ROUND(I496*H496,2)</f>
        <v>0</v>
      </c>
      <c r="BL496" s="17" t="s">
        <v>226</v>
      </c>
      <c r="BM496" s="185" t="s">
        <v>1007</v>
      </c>
    </row>
    <row r="497" spans="1:51" s="13" customFormat="1" ht="12">
      <c r="A497" s="13"/>
      <c r="B497" s="187"/>
      <c r="C497" s="13"/>
      <c r="D497" s="188" t="s">
        <v>159</v>
      </c>
      <c r="E497" s="189" t="s">
        <v>1</v>
      </c>
      <c r="F497" s="190" t="s">
        <v>1008</v>
      </c>
      <c r="G497" s="13"/>
      <c r="H497" s="191">
        <v>122.174</v>
      </c>
      <c r="I497" s="192"/>
      <c r="J497" s="13"/>
      <c r="K497" s="13"/>
      <c r="L497" s="187"/>
      <c r="M497" s="193"/>
      <c r="N497" s="194"/>
      <c r="O497" s="194"/>
      <c r="P497" s="194"/>
      <c r="Q497" s="194"/>
      <c r="R497" s="194"/>
      <c r="S497" s="194"/>
      <c r="T497" s="195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189" t="s">
        <v>159</v>
      </c>
      <c r="AU497" s="189" t="s">
        <v>85</v>
      </c>
      <c r="AV497" s="13" t="s">
        <v>85</v>
      </c>
      <c r="AW497" s="13" t="s">
        <v>34</v>
      </c>
      <c r="AX497" s="13" t="s">
        <v>77</v>
      </c>
      <c r="AY497" s="189" t="s">
        <v>150</v>
      </c>
    </row>
    <row r="498" spans="1:51" s="14" customFormat="1" ht="12">
      <c r="A498" s="14"/>
      <c r="B498" s="206"/>
      <c r="C498" s="14"/>
      <c r="D498" s="188" t="s">
        <v>159</v>
      </c>
      <c r="E498" s="207" t="s">
        <v>1</v>
      </c>
      <c r="F498" s="208" t="s">
        <v>265</v>
      </c>
      <c r="G498" s="14"/>
      <c r="H498" s="209">
        <v>122.174</v>
      </c>
      <c r="I498" s="210"/>
      <c r="J498" s="14"/>
      <c r="K498" s="14"/>
      <c r="L498" s="206"/>
      <c r="M498" s="211"/>
      <c r="N498" s="212"/>
      <c r="O498" s="212"/>
      <c r="P498" s="212"/>
      <c r="Q498" s="212"/>
      <c r="R498" s="212"/>
      <c r="S498" s="212"/>
      <c r="T498" s="213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07" t="s">
        <v>159</v>
      </c>
      <c r="AU498" s="207" t="s">
        <v>85</v>
      </c>
      <c r="AV498" s="14" t="s">
        <v>157</v>
      </c>
      <c r="AW498" s="14" t="s">
        <v>34</v>
      </c>
      <c r="AX498" s="14" t="s">
        <v>83</v>
      </c>
      <c r="AY498" s="207" t="s">
        <v>150</v>
      </c>
    </row>
    <row r="499" spans="1:65" s="2" customFormat="1" ht="24.15" customHeight="1">
      <c r="A499" s="36"/>
      <c r="B499" s="173"/>
      <c r="C499" s="174" t="s">
        <v>1009</v>
      </c>
      <c r="D499" s="174" t="s">
        <v>152</v>
      </c>
      <c r="E499" s="175" t="s">
        <v>1010</v>
      </c>
      <c r="F499" s="176" t="s">
        <v>1011</v>
      </c>
      <c r="G499" s="177" t="s">
        <v>155</v>
      </c>
      <c r="H499" s="178">
        <v>17.07</v>
      </c>
      <c r="I499" s="179"/>
      <c r="J499" s="180">
        <f>ROUND(I499*H499,2)</f>
        <v>0</v>
      </c>
      <c r="K499" s="176" t="s">
        <v>156</v>
      </c>
      <c r="L499" s="37"/>
      <c r="M499" s="181" t="s">
        <v>1</v>
      </c>
      <c r="N499" s="182" t="s">
        <v>42</v>
      </c>
      <c r="O499" s="75"/>
      <c r="P499" s="183">
        <f>O499*H499</f>
        <v>0</v>
      </c>
      <c r="Q499" s="183">
        <v>0</v>
      </c>
      <c r="R499" s="183">
        <f>Q499*H499</f>
        <v>0</v>
      </c>
      <c r="S499" s="183">
        <v>0.0815</v>
      </c>
      <c r="T499" s="184">
        <f>S499*H499</f>
        <v>1.391205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185" t="s">
        <v>226</v>
      </c>
      <c r="AT499" s="185" t="s">
        <v>152</v>
      </c>
      <c r="AU499" s="185" t="s">
        <v>85</v>
      </c>
      <c r="AY499" s="17" t="s">
        <v>150</v>
      </c>
      <c r="BE499" s="186">
        <f>IF(N499="základní",J499,0)</f>
        <v>0</v>
      </c>
      <c r="BF499" s="186">
        <f>IF(N499="snížená",J499,0)</f>
        <v>0</v>
      </c>
      <c r="BG499" s="186">
        <f>IF(N499="zákl. přenesená",J499,0)</f>
        <v>0</v>
      </c>
      <c r="BH499" s="186">
        <f>IF(N499="sníž. přenesená",J499,0)</f>
        <v>0</v>
      </c>
      <c r="BI499" s="186">
        <f>IF(N499="nulová",J499,0)</f>
        <v>0</v>
      </c>
      <c r="BJ499" s="17" t="s">
        <v>83</v>
      </c>
      <c r="BK499" s="186">
        <f>ROUND(I499*H499,2)</f>
        <v>0</v>
      </c>
      <c r="BL499" s="17" t="s">
        <v>226</v>
      </c>
      <c r="BM499" s="185" t="s">
        <v>1012</v>
      </c>
    </row>
    <row r="500" spans="1:51" s="13" customFormat="1" ht="12">
      <c r="A500" s="13"/>
      <c r="B500" s="187"/>
      <c r="C500" s="13"/>
      <c r="D500" s="188" t="s">
        <v>159</v>
      </c>
      <c r="E500" s="189" t="s">
        <v>1</v>
      </c>
      <c r="F500" s="190" t="s">
        <v>1013</v>
      </c>
      <c r="G500" s="13"/>
      <c r="H500" s="191">
        <v>17.07</v>
      </c>
      <c r="I500" s="192"/>
      <c r="J500" s="13"/>
      <c r="K500" s="13"/>
      <c r="L500" s="187"/>
      <c r="M500" s="193"/>
      <c r="N500" s="194"/>
      <c r="O500" s="194"/>
      <c r="P500" s="194"/>
      <c r="Q500" s="194"/>
      <c r="R500" s="194"/>
      <c r="S500" s="194"/>
      <c r="T500" s="195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189" t="s">
        <v>159</v>
      </c>
      <c r="AU500" s="189" t="s">
        <v>85</v>
      </c>
      <c r="AV500" s="13" t="s">
        <v>85</v>
      </c>
      <c r="AW500" s="13" t="s">
        <v>34</v>
      </c>
      <c r="AX500" s="13" t="s">
        <v>77</v>
      </c>
      <c r="AY500" s="189" t="s">
        <v>150</v>
      </c>
    </row>
    <row r="501" spans="1:51" s="14" customFormat="1" ht="12">
      <c r="A501" s="14"/>
      <c r="B501" s="206"/>
      <c r="C501" s="14"/>
      <c r="D501" s="188" t="s">
        <v>159</v>
      </c>
      <c r="E501" s="207" t="s">
        <v>1</v>
      </c>
      <c r="F501" s="208" t="s">
        <v>265</v>
      </c>
      <c r="G501" s="14"/>
      <c r="H501" s="209">
        <v>17.07</v>
      </c>
      <c r="I501" s="210"/>
      <c r="J501" s="14"/>
      <c r="K501" s="14"/>
      <c r="L501" s="206"/>
      <c r="M501" s="211"/>
      <c r="N501" s="212"/>
      <c r="O501" s="212"/>
      <c r="P501" s="212"/>
      <c r="Q501" s="212"/>
      <c r="R501" s="212"/>
      <c r="S501" s="212"/>
      <c r="T501" s="21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07" t="s">
        <v>159</v>
      </c>
      <c r="AU501" s="207" t="s">
        <v>85</v>
      </c>
      <c r="AV501" s="14" t="s">
        <v>157</v>
      </c>
      <c r="AW501" s="14" t="s">
        <v>34</v>
      </c>
      <c r="AX501" s="14" t="s">
        <v>83</v>
      </c>
      <c r="AY501" s="207" t="s">
        <v>150</v>
      </c>
    </row>
    <row r="502" spans="1:65" s="2" customFormat="1" ht="24.15" customHeight="1">
      <c r="A502" s="36"/>
      <c r="B502" s="173"/>
      <c r="C502" s="174" t="s">
        <v>1014</v>
      </c>
      <c r="D502" s="174" t="s">
        <v>152</v>
      </c>
      <c r="E502" s="175" t="s">
        <v>1015</v>
      </c>
      <c r="F502" s="176" t="s">
        <v>1016</v>
      </c>
      <c r="G502" s="177" t="s">
        <v>155</v>
      </c>
      <c r="H502" s="178">
        <v>111.067</v>
      </c>
      <c r="I502" s="179"/>
      <c r="J502" s="180">
        <f>ROUND(I502*H502,2)</f>
        <v>0</v>
      </c>
      <c r="K502" s="176" t="s">
        <v>156</v>
      </c>
      <c r="L502" s="37"/>
      <c r="M502" s="181" t="s">
        <v>1</v>
      </c>
      <c r="N502" s="182" t="s">
        <v>42</v>
      </c>
      <c r="O502" s="75"/>
      <c r="P502" s="183">
        <f>O502*H502</f>
        <v>0</v>
      </c>
      <c r="Q502" s="183">
        <v>0</v>
      </c>
      <c r="R502" s="183">
        <f>Q502*H502</f>
        <v>0</v>
      </c>
      <c r="S502" s="183">
        <v>0</v>
      </c>
      <c r="T502" s="184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185" t="s">
        <v>226</v>
      </c>
      <c r="AT502" s="185" t="s">
        <v>152</v>
      </c>
      <c r="AU502" s="185" t="s">
        <v>85</v>
      </c>
      <c r="AY502" s="17" t="s">
        <v>150</v>
      </c>
      <c r="BE502" s="186">
        <f>IF(N502="základní",J502,0)</f>
        <v>0</v>
      </c>
      <c r="BF502" s="186">
        <f>IF(N502="snížená",J502,0)</f>
        <v>0</v>
      </c>
      <c r="BG502" s="186">
        <f>IF(N502="zákl. přenesená",J502,0)</f>
        <v>0</v>
      </c>
      <c r="BH502" s="186">
        <f>IF(N502="sníž. přenesená",J502,0)</f>
        <v>0</v>
      </c>
      <c r="BI502" s="186">
        <f>IF(N502="nulová",J502,0)</f>
        <v>0</v>
      </c>
      <c r="BJ502" s="17" t="s">
        <v>83</v>
      </c>
      <c r="BK502" s="186">
        <f>ROUND(I502*H502,2)</f>
        <v>0</v>
      </c>
      <c r="BL502" s="17" t="s">
        <v>226</v>
      </c>
      <c r="BM502" s="185" t="s">
        <v>1017</v>
      </c>
    </row>
    <row r="503" spans="1:65" s="2" customFormat="1" ht="24.15" customHeight="1">
      <c r="A503" s="36"/>
      <c r="B503" s="173"/>
      <c r="C503" s="174" t="s">
        <v>1018</v>
      </c>
      <c r="D503" s="174" t="s">
        <v>152</v>
      </c>
      <c r="E503" s="175" t="s">
        <v>1019</v>
      </c>
      <c r="F503" s="176" t="s">
        <v>1020</v>
      </c>
      <c r="G503" s="177" t="s">
        <v>155</v>
      </c>
      <c r="H503" s="178">
        <v>111.067</v>
      </c>
      <c r="I503" s="179"/>
      <c r="J503" s="180">
        <f>ROUND(I503*H503,2)</f>
        <v>0</v>
      </c>
      <c r="K503" s="176" t="s">
        <v>156</v>
      </c>
      <c r="L503" s="37"/>
      <c r="M503" s="181" t="s">
        <v>1</v>
      </c>
      <c r="N503" s="182" t="s">
        <v>42</v>
      </c>
      <c r="O503" s="75"/>
      <c r="P503" s="183">
        <f>O503*H503</f>
        <v>0</v>
      </c>
      <c r="Q503" s="183">
        <v>0</v>
      </c>
      <c r="R503" s="183">
        <f>Q503*H503</f>
        <v>0</v>
      </c>
      <c r="S503" s="183">
        <v>0</v>
      </c>
      <c r="T503" s="184">
        <f>S503*H503</f>
        <v>0</v>
      </c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R503" s="185" t="s">
        <v>226</v>
      </c>
      <c r="AT503" s="185" t="s">
        <v>152</v>
      </c>
      <c r="AU503" s="185" t="s">
        <v>85</v>
      </c>
      <c r="AY503" s="17" t="s">
        <v>150</v>
      </c>
      <c r="BE503" s="186">
        <f>IF(N503="základní",J503,0)</f>
        <v>0</v>
      </c>
      <c r="BF503" s="186">
        <f>IF(N503="snížená",J503,0)</f>
        <v>0</v>
      </c>
      <c r="BG503" s="186">
        <f>IF(N503="zákl. přenesená",J503,0)</f>
        <v>0</v>
      </c>
      <c r="BH503" s="186">
        <f>IF(N503="sníž. přenesená",J503,0)</f>
        <v>0</v>
      </c>
      <c r="BI503" s="186">
        <f>IF(N503="nulová",J503,0)</f>
        <v>0</v>
      </c>
      <c r="BJ503" s="17" t="s">
        <v>83</v>
      </c>
      <c r="BK503" s="186">
        <f>ROUND(I503*H503,2)</f>
        <v>0</v>
      </c>
      <c r="BL503" s="17" t="s">
        <v>226</v>
      </c>
      <c r="BM503" s="185" t="s">
        <v>1021</v>
      </c>
    </row>
    <row r="504" spans="1:65" s="2" customFormat="1" ht="24.15" customHeight="1">
      <c r="A504" s="36"/>
      <c r="B504" s="173"/>
      <c r="C504" s="174" t="s">
        <v>1022</v>
      </c>
      <c r="D504" s="174" t="s">
        <v>152</v>
      </c>
      <c r="E504" s="175" t="s">
        <v>1023</v>
      </c>
      <c r="F504" s="176" t="s">
        <v>1024</v>
      </c>
      <c r="G504" s="177" t="s">
        <v>155</v>
      </c>
      <c r="H504" s="178">
        <v>111.067</v>
      </c>
      <c r="I504" s="179"/>
      <c r="J504" s="180">
        <f>ROUND(I504*H504,2)</f>
        <v>0</v>
      </c>
      <c r="K504" s="176" t="s">
        <v>156</v>
      </c>
      <c r="L504" s="37"/>
      <c r="M504" s="181" t="s">
        <v>1</v>
      </c>
      <c r="N504" s="182" t="s">
        <v>42</v>
      </c>
      <c r="O504" s="75"/>
      <c r="P504" s="183">
        <f>O504*H504</f>
        <v>0</v>
      </c>
      <c r="Q504" s="183">
        <v>0</v>
      </c>
      <c r="R504" s="183">
        <f>Q504*H504</f>
        <v>0</v>
      </c>
      <c r="S504" s="183">
        <v>0</v>
      </c>
      <c r="T504" s="184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185" t="s">
        <v>226</v>
      </c>
      <c r="AT504" s="185" t="s">
        <v>152</v>
      </c>
      <c r="AU504" s="185" t="s">
        <v>85</v>
      </c>
      <c r="AY504" s="17" t="s">
        <v>150</v>
      </c>
      <c r="BE504" s="186">
        <f>IF(N504="základní",J504,0)</f>
        <v>0</v>
      </c>
      <c r="BF504" s="186">
        <f>IF(N504="snížená",J504,0)</f>
        <v>0</v>
      </c>
      <c r="BG504" s="186">
        <f>IF(N504="zákl. přenesená",J504,0)</f>
        <v>0</v>
      </c>
      <c r="BH504" s="186">
        <f>IF(N504="sníž. přenesená",J504,0)</f>
        <v>0</v>
      </c>
      <c r="BI504" s="186">
        <f>IF(N504="nulová",J504,0)</f>
        <v>0</v>
      </c>
      <c r="BJ504" s="17" t="s">
        <v>83</v>
      </c>
      <c r="BK504" s="186">
        <f>ROUND(I504*H504,2)</f>
        <v>0</v>
      </c>
      <c r="BL504" s="17" t="s">
        <v>226</v>
      </c>
      <c r="BM504" s="185" t="s">
        <v>1025</v>
      </c>
    </row>
    <row r="505" spans="1:65" s="2" customFormat="1" ht="24.15" customHeight="1">
      <c r="A505" s="36"/>
      <c r="B505" s="173"/>
      <c r="C505" s="174" t="s">
        <v>1026</v>
      </c>
      <c r="D505" s="174" t="s">
        <v>152</v>
      </c>
      <c r="E505" s="175" t="s">
        <v>1027</v>
      </c>
      <c r="F505" s="176" t="s">
        <v>1028</v>
      </c>
      <c r="G505" s="177" t="s">
        <v>242</v>
      </c>
      <c r="H505" s="178">
        <v>5.343</v>
      </c>
      <c r="I505" s="179"/>
      <c r="J505" s="180">
        <f>ROUND(I505*H505,2)</f>
        <v>0</v>
      </c>
      <c r="K505" s="176" t="s">
        <v>156</v>
      </c>
      <c r="L505" s="37"/>
      <c r="M505" s="181" t="s">
        <v>1</v>
      </c>
      <c r="N505" s="182" t="s">
        <v>42</v>
      </c>
      <c r="O505" s="75"/>
      <c r="P505" s="183">
        <f>O505*H505</f>
        <v>0</v>
      </c>
      <c r="Q505" s="183">
        <v>0</v>
      </c>
      <c r="R505" s="183">
        <f>Q505*H505</f>
        <v>0</v>
      </c>
      <c r="S505" s="183">
        <v>0</v>
      </c>
      <c r="T505" s="184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185" t="s">
        <v>226</v>
      </c>
      <c r="AT505" s="185" t="s">
        <v>152</v>
      </c>
      <c r="AU505" s="185" t="s">
        <v>85</v>
      </c>
      <c r="AY505" s="17" t="s">
        <v>150</v>
      </c>
      <c r="BE505" s="186">
        <f>IF(N505="základní",J505,0)</f>
        <v>0</v>
      </c>
      <c r="BF505" s="186">
        <f>IF(N505="snížená",J505,0)</f>
        <v>0</v>
      </c>
      <c r="BG505" s="186">
        <f>IF(N505="zákl. přenesená",J505,0)</f>
        <v>0</v>
      </c>
      <c r="BH505" s="186">
        <f>IF(N505="sníž. přenesená",J505,0)</f>
        <v>0</v>
      </c>
      <c r="BI505" s="186">
        <f>IF(N505="nulová",J505,0)</f>
        <v>0</v>
      </c>
      <c r="BJ505" s="17" t="s">
        <v>83</v>
      </c>
      <c r="BK505" s="186">
        <f>ROUND(I505*H505,2)</f>
        <v>0</v>
      </c>
      <c r="BL505" s="17" t="s">
        <v>226</v>
      </c>
      <c r="BM505" s="185" t="s">
        <v>1029</v>
      </c>
    </row>
    <row r="506" spans="1:65" s="2" customFormat="1" ht="24.15" customHeight="1">
      <c r="A506" s="36"/>
      <c r="B506" s="173"/>
      <c r="C506" s="174" t="s">
        <v>1030</v>
      </c>
      <c r="D506" s="174" t="s">
        <v>152</v>
      </c>
      <c r="E506" s="175" t="s">
        <v>1031</v>
      </c>
      <c r="F506" s="176" t="s">
        <v>1032</v>
      </c>
      <c r="G506" s="177" t="s">
        <v>242</v>
      </c>
      <c r="H506" s="178">
        <v>5.343</v>
      </c>
      <c r="I506" s="179"/>
      <c r="J506" s="180">
        <f>ROUND(I506*H506,2)</f>
        <v>0</v>
      </c>
      <c r="K506" s="176" t="s">
        <v>156</v>
      </c>
      <c r="L506" s="37"/>
      <c r="M506" s="181" t="s">
        <v>1</v>
      </c>
      <c r="N506" s="182" t="s">
        <v>42</v>
      </c>
      <c r="O506" s="75"/>
      <c r="P506" s="183">
        <f>O506*H506</f>
        <v>0</v>
      </c>
      <c r="Q506" s="183">
        <v>0</v>
      </c>
      <c r="R506" s="183">
        <f>Q506*H506</f>
        <v>0</v>
      </c>
      <c r="S506" s="183">
        <v>0</v>
      </c>
      <c r="T506" s="184">
        <f>S506*H506</f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185" t="s">
        <v>226</v>
      </c>
      <c r="AT506" s="185" t="s">
        <v>152</v>
      </c>
      <c r="AU506" s="185" t="s">
        <v>85</v>
      </c>
      <c r="AY506" s="17" t="s">
        <v>150</v>
      </c>
      <c r="BE506" s="186">
        <f>IF(N506="základní",J506,0)</f>
        <v>0</v>
      </c>
      <c r="BF506" s="186">
        <f>IF(N506="snížená",J506,0)</f>
        <v>0</v>
      </c>
      <c r="BG506" s="186">
        <f>IF(N506="zákl. přenesená",J506,0)</f>
        <v>0</v>
      </c>
      <c r="BH506" s="186">
        <f>IF(N506="sníž. přenesená",J506,0)</f>
        <v>0</v>
      </c>
      <c r="BI506" s="186">
        <f>IF(N506="nulová",J506,0)</f>
        <v>0</v>
      </c>
      <c r="BJ506" s="17" t="s">
        <v>83</v>
      </c>
      <c r="BK506" s="186">
        <f>ROUND(I506*H506,2)</f>
        <v>0</v>
      </c>
      <c r="BL506" s="17" t="s">
        <v>226</v>
      </c>
      <c r="BM506" s="185" t="s">
        <v>1033</v>
      </c>
    </row>
    <row r="507" spans="1:63" s="12" customFormat="1" ht="22.8" customHeight="1">
      <c r="A507" s="12"/>
      <c r="B507" s="160"/>
      <c r="C507" s="12"/>
      <c r="D507" s="161" t="s">
        <v>76</v>
      </c>
      <c r="E507" s="171" t="s">
        <v>1034</v>
      </c>
      <c r="F507" s="171" t="s">
        <v>1035</v>
      </c>
      <c r="G507" s="12"/>
      <c r="H507" s="12"/>
      <c r="I507" s="163"/>
      <c r="J507" s="172">
        <f>BK507</f>
        <v>0</v>
      </c>
      <c r="K507" s="12"/>
      <c r="L507" s="160"/>
      <c r="M507" s="165"/>
      <c r="N507" s="166"/>
      <c r="O507" s="166"/>
      <c r="P507" s="167">
        <f>SUM(P508:P516)</f>
        <v>0</v>
      </c>
      <c r="Q507" s="166"/>
      <c r="R507" s="167">
        <f>SUM(R508:R516)</f>
        <v>0.17298960000000002</v>
      </c>
      <c r="S507" s="166"/>
      <c r="T507" s="168">
        <f>SUM(T508:T516)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161" t="s">
        <v>85</v>
      </c>
      <c r="AT507" s="169" t="s">
        <v>76</v>
      </c>
      <c r="AU507" s="169" t="s">
        <v>83</v>
      </c>
      <c r="AY507" s="161" t="s">
        <v>150</v>
      </c>
      <c r="BK507" s="170">
        <f>SUM(BK508:BK516)</f>
        <v>0</v>
      </c>
    </row>
    <row r="508" spans="1:65" s="2" customFormat="1" ht="24.15" customHeight="1">
      <c r="A508" s="36"/>
      <c r="B508" s="173"/>
      <c r="C508" s="174" t="s">
        <v>1036</v>
      </c>
      <c r="D508" s="174" t="s">
        <v>152</v>
      </c>
      <c r="E508" s="175" t="s">
        <v>1037</v>
      </c>
      <c r="F508" s="176" t="s">
        <v>1038</v>
      </c>
      <c r="G508" s="177" t="s">
        <v>155</v>
      </c>
      <c r="H508" s="178">
        <v>383.143</v>
      </c>
      <c r="I508" s="179"/>
      <c r="J508" s="180">
        <f>ROUND(I508*H508,2)</f>
        <v>0</v>
      </c>
      <c r="K508" s="176" t="s">
        <v>1</v>
      </c>
      <c r="L508" s="37"/>
      <c r="M508" s="181" t="s">
        <v>1</v>
      </c>
      <c r="N508" s="182" t="s">
        <v>42</v>
      </c>
      <c r="O508" s="75"/>
      <c r="P508" s="183">
        <f>O508*H508</f>
        <v>0</v>
      </c>
      <c r="Q508" s="183">
        <v>0.0002</v>
      </c>
      <c r="R508" s="183">
        <f>Q508*H508</f>
        <v>0.0766286</v>
      </c>
      <c r="S508" s="183">
        <v>0</v>
      </c>
      <c r="T508" s="184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85" t="s">
        <v>226</v>
      </c>
      <c r="AT508" s="185" t="s">
        <v>152</v>
      </c>
      <c r="AU508" s="185" t="s">
        <v>85</v>
      </c>
      <c r="AY508" s="17" t="s">
        <v>150</v>
      </c>
      <c r="BE508" s="186">
        <f>IF(N508="základní",J508,0)</f>
        <v>0</v>
      </c>
      <c r="BF508" s="186">
        <f>IF(N508="snížená",J508,0)</f>
        <v>0</v>
      </c>
      <c r="BG508" s="186">
        <f>IF(N508="zákl. přenesená",J508,0)</f>
        <v>0</v>
      </c>
      <c r="BH508" s="186">
        <f>IF(N508="sníž. přenesená",J508,0)</f>
        <v>0</v>
      </c>
      <c r="BI508" s="186">
        <f>IF(N508="nulová",J508,0)</f>
        <v>0</v>
      </c>
      <c r="BJ508" s="17" t="s">
        <v>83</v>
      </c>
      <c r="BK508" s="186">
        <f>ROUND(I508*H508,2)</f>
        <v>0</v>
      </c>
      <c r="BL508" s="17" t="s">
        <v>226</v>
      </c>
      <c r="BM508" s="185" t="s">
        <v>1039</v>
      </c>
    </row>
    <row r="509" spans="1:51" s="13" customFormat="1" ht="12">
      <c r="A509" s="13"/>
      <c r="B509" s="187"/>
      <c r="C509" s="13"/>
      <c r="D509" s="188" t="s">
        <v>159</v>
      </c>
      <c r="E509" s="189" t="s">
        <v>1</v>
      </c>
      <c r="F509" s="190" t="s">
        <v>1040</v>
      </c>
      <c r="G509" s="13"/>
      <c r="H509" s="191">
        <v>327.21</v>
      </c>
      <c r="I509" s="192"/>
      <c r="J509" s="13"/>
      <c r="K509" s="13"/>
      <c r="L509" s="187"/>
      <c r="M509" s="193"/>
      <c r="N509" s="194"/>
      <c r="O509" s="194"/>
      <c r="P509" s="194"/>
      <c r="Q509" s="194"/>
      <c r="R509" s="194"/>
      <c r="S509" s="194"/>
      <c r="T509" s="195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189" t="s">
        <v>159</v>
      </c>
      <c r="AU509" s="189" t="s">
        <v>85</v>
      </c>
      <c r="AV509" s="13" t="s">
        <v>85</v>
      </c>
      <c r="AW509" s="13" t="s">
        <v>34</v>
      </c>
      <c r="AX509" s="13" t="s">
        <v>77</v>
      </c>
      <c r="AY509" s="189" t="s">
        <v>150</v>
      </c>
    </row>
    <row r="510" spans="1:51" s="13" customFormat="1" ht="12">
      <c r="A510" s="13"/>
      <c r="B510" s="187"/>
      <c r="C510" s="13"/>
      <c r="D510" s="188" t="s">
        <v>159</v>
      </c>
      <c r="E510" s="189" t="s">
        <v>1</v>
      </c>
      <c r="F510" s="190" t="s">
        <v>1041</v>
      </c>
      <c r="G510" s="13"/>
      <c r="H510" s="191">
        <v>67.915</v>
      </c>
      <c r="I510" s="192"/>
      <c r="J510" s="13"/>
      <c r="K510" s="13"/>
      <c r="L510" s="187"/>
      <c r="M510" s="193"/>
      <c r="N510" s="194"/>
      <c r="O510" s="194"/>
      <c r="P510" s="194"/>
      <c r="Q510" s="194"/>
      <c r="R510" s="194"/>
      <c r="S510" s="194"/>
      <c r="T510" s="19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189" t="s">
        <v>159</v>
      </c>
      <c r="AU510" s="189" t="s">
        <v>85</v>
      </c>
      <c r="AV510" s="13" t="s">
        <v>85</v>
      </c>
      <c r="AW510" s="13" t="s">
        <v>34</v>
      </c>
      <c r="AX510" s="13" t="s">
        <v>77</v>
      </c>
      <c r="AY510" s="189" t="s">
        <v>150</v>
      </c>
    </row>
    <row r="511" spans="1:51" s="13" customFormat="1" ht="12">
      <c r="A511" s="13"/>
      <c r="B511" s="187"/>
      <c r="C511" s="13"/>
      <c r="D511" s="188" t="s">
        <v>159</v>
      </c>
      <c r="E511" s="189" t="s">
        <v>1</v>
      </c>
      <c r="F511" s="190" t="s">
        <v>914</v>
      </c>
      <c r="G511" s="13"/>
      <c r="H511" s="191">
        <v>100.8</v>
      </c>
      <c r="I511" s="192"/>
      <c r="J511" s="13"/>
      <c r="K511" s="13"/>
      <c r="L511" s="187"/>
      <c r="M511" s="193"/>
      <c r="N511" s="194"/>
      <c r="O511" s="194"/>
      <c r="P511" s="194"/>
      <c r="Q511" s="194"/>
      <c r="R511" s="194"/>
      <c r="S511" s="194"/>
      <c r="T511" s="195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189" t="s">
        <v>159</v>
      </c>
      <c r="AU511" s="189" t="s">
        <v>85</v>
      </c>
      <c r="AV511" s="13" t="s">
        <v>85</v>
      </c>
      <c r="AW511" s="13" t="s">
        <v>34</v>
      </c>
      <c r="AX511" s="13" t="s">
        <v>77</v>
      </c>
      <c r="AY511" s="189" t="s">
        <v>150</v>
      </c>
    </row>
    <row r="512" spans="1:51" s="13" customFormat="1" ht="12">
      <c r="A512" s="13"/>
      <c r="B512" s="187"/>
      <c r="C512" s="13"/>
      <c r="D512" s="188" t="s">
        <v>159</v>
      </c>
      <c r="E512" s="189" t="s">
        <v>1</v>
      </c>
      <c r="F512" s="190" t="s">
        <v>1042</v>
      </c>
      <c r="G512" s="13"/>
      <c r="H512" s="191">
        <v>-111.067</v>
      </c>
      <c r="I512" s="192"/>
      <c r="J512" s="13"/>
      <c r="K512" s="13"/>
      <c r="L512" s="187"/>
      <c r="M512" s="193"/>
      <c r="N512" s="194"/>
      <c r="O512" s="194"/>
      <c r="P512" s="194"/>
      <c r="Q512" s="194"/>
      <c r="R512" s="194"/>
      <c r="S512" s="194"/>
      <c r="T512" s="195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189" t="s">
        <v>159</v>
      </c>
      <c r="AU512" s="189" t="s">
        <v>85</v>
      </c>
      <c r="AV512" s="13" t="s">
        <v>85</v>
      </c>
      <c r="AW512" s="13" t="s">
        <v>34</v>
      </c>
      <c r="AX512" s="13" t="s">
        <v>77</v>
      </c>
      <c r="AY512" s="189" t="s">
        <v>150</v>
      </c>
    </row>
    <row r="513" spans="1:51" s="13" customFormat="1" ht="12">
      <c r="A513" s="13"/>
      <c r="B513" s="187"/>
      <c r="C513" s="13"/>
      <c r="D513" s="188" t="s">
        <v>159</v>
      </c>
      <c r="E513" s="189" t="s">
        <v>1</v>
      </c>
      <c r="F513" s="190" t="s">
        <v>1043</v>
      </c>
      <c r="G513" s="13"/>
      <c r="H513" s="191">
        <v>0.585</v>
      </c>
      <c r="I513" s="192"/>
      <c r="J513" s="13"/>
      <c r="K513" s="13"/>
      <c r="L513" s="187"/>
      <c r="M513" s="193"/>
      <c r="N513" s="194"/>
      <c r="O513" s="194"/>
      <c r="P513" s="194"/>
      <c r="Q513" s="194"/>
      <c r="R513" s="194"/>
      <c r="S513" s="194"/>
      <c r="T513" s="19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189" t="s">
        <v>159</v>
      </c>
      <c r="AU513" s="189" t="s">
        <v>85</v>
      </c>
      <c r="AV513" s="13" t="s">
        <v>85</v>
      </c>
      <c r="AW513" s="13" t="s">
        <v>34</v>
      </c>
      <c r="AX513" s="13" t="s">
        <v>77</v>
      </c>
      <c r="AY513" s="189" t="s">
        <v>150</v>
      </c>
    </row>
    <row r="514" spans="1:51" s="13" customFormat="1" ht="12">
      <c r="A514" s="13"/>
      <c r="B514" s="187"/>
      <c r="C514" s="13"/>
      <c r="D514" s="188" t="s">
        <v>159</v>
      </c>
      <c r="E514" s="189" t="s">
        <v>1</v>
      </c>
      <c r="F514" s="190" t="s">
        <v>1044</v>
      </c>
      <c r="G514" s="13"/>
      <c r="H514" s="191">
        <v>-2.3</v>
      </c>
      <c r="I514" s="192"/>
      <c r="J514" s="13"/>
      <c r="K514" s="13"/>
      <c r="L514" s="187"/>
      <c r="M514" s="193"/>
      <c r="N514" s="194"/>
      <c r="O514" s="194"/>
      <c r="P514" s="194"/>
      <c r="Q514" s="194"/>
      <c r="R514" s="194"/>
      <c r="S514" s="194"/>
      <c r="T514" s="195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189" t="s">
        <v>159</v>
      </c>
      <c r="AU514" s="189" t="s">
        <v>85</v>
      </c>
      <c r="AV514" s="13" t="s">
        <v>85</v>
      </c>
      <c r="AW514" s="13" t="s">
        <v>34</v>
      </c>
      <c r="AX514" s="13" t="s">
        <v>77</v>
      </c>
      <c r="AY514" s="189" t="s">
        <v>150</v>
      </c>
    </row>
    <row r="515" spans="1:51" s="14" customFormat="1" ht="12">
      <c r="A515" s="14"/>
      <c r="B515" s="206"/>
      <c r="C515" s="14"/>
      <c r="D515" s="188" t="s">
        <v>159</v>
      </c>
      <c r="E515" s="207" t="s">
        <v>1</v>
      </c>
      <c r="F515" s="208" t="s">
        <v>265</v>
      </c>
      <c r="G515" s="14"/>
      <c r="H515" s="209">
        <v>383.143</v>
      </c>
      <c r="I515" s="210"/>
      <c r="J515" s="14"/>
      <c r="K515" s="14"/>
      <c r="L515" s="206"/>
      <c r="M515" s="211"/>
      <c r="N515" s="212"/>
      <c r="O515" s="212"/>
      <c r="P515" s="212"/>
      <c r="Q515" s="212"/>
      <c r="R515" s="212"/>
      <c r="S515" s="212"/>
      <c r="T515" s="213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07" t="s">
        <v>159</v>
      </c>
      <c r="AU515" s="207" t="s">
        <v>85</v>
      </c>
      <c r="AV515" s="14" t="s">
        <v>157</v>
      </c>
      <c r="AW515" s="14" t="s">
        <v>34</v>
      </c>
      <c r="AX515" s="14" t="s">
        <v>83</v>
      </c>
      <c r="AY515" s="207" t="s">
        <v>150</v>
      </c>
    </row>
    <row r="516" spans="1:65" s="2" customFormat="1" ht="24.15" customHeight="1">
      <c r="A516" s="36"/>
      <c r="B516" s="173"/>
      <c r="C516" s="174" t="s">
        <v>1045</v>
      </c>
      <c r="D516" s="174" t="s">
        <v>152</v>
      </c>
      <c r="E516" s="175" t="s">
        <v>1046</v>
      </c>
      <c r="F516" s="176" t="s">
        <v>1047</v>
      </c>
      <c r="G516" s="177" t="s">
        <v>155</v>
      </c>
      <c r="H516" s="178">
        <v>385.444</v>
      </c>
      <c r="I516" s="179"/>
      <c r="J516" s="180">
        <f>ROUND(I516*H516,2)</f>
        <v>0</v>
      </c>
      <c r="K516" s="176" t="s">
        <v>1</v>
      </c>
      <c r="L516" s="37"/>
      <c r="M516" s="181" t="s">
        <v>1</v>
      </c>
      <c r="N516" s="182" t="s">
        <v>42</v>
      </c>
      <c r="O516" s="75"/>
      <c r="P516" s="183">
        <f>O516*H516</f>
        <v>0</v>
      </c>
      <c r="Q516" s="183">
        <v>0.00025</v>
      </c>
      <c r="R516" s="183">
        <f>Q516*H516</f>
        <v>0.096361</v>
      </c>
      <c r="S516" s="183">
        <v>0</v>
      </c>
      <c r="T516" s="184">
        <f>S516*H516</f>
        <v>0</v>
      </c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R516" s="185" t="s">
        <v>226</v>
      </c>
      <c r="AT516" s="185" t="s">
        <v>152</v>
      </c>
      <c r="AU516" s="185" t="s">
        <v>85</v>
      </c>
      <c r="AY516" s="17" t="s">
        <v>150</v>
      </c>
      <c r="BE516" s="186">
        <f>IF(N516="základní",J516,0)</f>
        <v>0</v>
      </c>
      <c r="BF516" s="186">
        <f>IF(N516="snížená",J516,0)</f>
        <v>0</v>
      </c>
      <c r="BG516" s="186">
        <f>IF(N516="zákl. přenesená",J516,0)</f>
        <v>0</v>
      </c>
      <c r="BH516" s="186">
        <f>IF(N516="sníž. přenesená",J516,0)</f>
        <v>0</v>
      </c>
      <c r="BI516" s="186">
        <f>IF(N516="nulová",J516,0)</f>
        <v>0</v>
      </c>
      <c r="BJ516" s="17" t="s">
        <v>83</v>
      </c>
      <c r="BK516" s="186">
        <f>ROUND(I516*H516,2)</f>
        <v>0</v>
      </c>
      <c r="BL516" s="17" t="s">
        <v>226</v>
      </c>
      <c r="BM516" s="185" t="s">
        <v>1048</v>
      </c>
    </row>
    <row r="517" spans="1:63" s="12" customFormat="1" ht="25.9" customHeight="1">
      <c r="A517" s="12"/>
      <c r="B517" s="160"/>
      <c r="C517" s="12"/>
      <c r="D517" s="161" t="s">
        <v>76</v>
      </c>
      <c r="E517" s="162" t="s">
        <v>170</v>
      </c>
      <c r="F517" s="162" t="s">
        <v>1049</v>
      </c>
      <c r="G517" s="12"/>
      <c r="H517" s="12"/>
      <c r="I517" s="163"/>
      <c r="J517" s="164">
        <f>BK517</f>
        <v>0</v>
      </c>
      <c r="K517" s="12"/>
      <c r="L517" s="160"/>
      <c r="M517" s="165"/>
      <c r="N517" s="166"/>
      <c r="O517" s="166"/>
      <c r="P517" s="167">
        <f>P518</f>
        <v>0</v>
      </c>
      <c r="Q517" s="166"/>
      <c r="R517" s="167">
        <f>R518</f>
        <v>0.38626000000000005</v>
      </c>
      <c r="S517" s="166"/>
      <c r="T517" s="168">
        <f>T518</f>
        <v>0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161" t="s">
        <v>165</v>
      </c>
      <c r="AT517" s="169" t="s">
        <v>76</v>
      </c>
      <c r="AU517" s="169" t="s">
        <v>77</v>
      </c>
      <c r="AY517" s="161" t="s">
        <v>150</v>
      </c>
      <c r="BK517" s="170">
        <f>BK518</f>
        <v>0</v>
      </c>
    </row>
    <row r="518" spans="1:63" s="12" customFormat="1" ht="22.8" customHeight="1">
      <c r="A518" s="12"/>
      <c r="B518" s="160"/>
      <c r="C518" s="12"/>
      <c r="D518" s="161" t="s">
        <v>76</v>
      </c>
      <c r="E518" s="171" t="s">
        <v>1050</v>
      </c>
      <c r="F518" s="171" t="s">
        <v>1051</v>
      </c>
      <c r="G518" s="12"/>
      <c r="H518" s="12"/>
      <c r="I518" s="163"/>
      <c r="J518" s="172">
        <f>BK518</f>
        <v>0</v>
      </c>
      <c r="K518" s="12"/>
      <c r="L518" s="160"/>
      <c r="M518" s="165"/>
      <c r="N518" s="166"/>
      <c r="O518" s="166"/>
      <c r="P518" s="167">
        <f>SUM(P519:P521)</f>
        <v>0</v>
      </c>
      <c r="Q518" s="166"/>
      <c r="R518" s="167">
        <f>SUM(R519:R521)</f>
        <v>0.38626000000000005</v>
      </c>
      <c r="S518" s="166"/>
      <c r="T518" s="168">
        <f>SUM(T519:T521)</f>
        <v>0</v>
      </c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R518" s="161" t="s">
        <v>165</v>
      </c>
      <c r="AT518" s="169" t="s">
        <v>76</v>
      </c>
      <c r="AU518" s="169" t="s">
        <v>83</v>
      </c>
      <c r="AY518" s="161" t="s">
        <v>150</v>
      </c>
      <c r="BK518" s="170">
        <f>SUM(BK519:BK521)</f>
        <v>0</v>
      </c>
    </row>
    <row r="519" spans="1:65" s="2" customFormat="1" ht="33" customHeight="1">
      <c r="A519" s="36"/>
      <c r="B519" s="173"/>
      <c r="C519" s="174" t="s">
        <v>1052</v>
      </c>
      <c r="D519" s="174" t="s">
        <v>152</v>
      </c>
      <c r="E519" s="175" t="s">
        <v>1053</v>
      </c>
      <c r="F519" s="176" t="s">
        <v>1054</v>
      </c>
      <c r="G519" s="177" t="s">
        <v>182</v>
      </c>
      <c r="H519" s="178">
        <v>12.46</v>
      </c>
      <c r="I519" s="179"/>
      <c r="J519" s="180">
        <f>ROUND(I519*H519,2)</f>
        <v>0</v>
      </c>
      <c r="K519" s="176" t="s">
        <v>156</v>
      </c>
      <c r="L519" s="37"/>
      <c r="M519" s="181" t="s">
        <v>1</v>
      </c>
      <c r="N519" s="182" t="s">
        <v>42</v>
      </c>
      <c r="O519" s="75"/>
      <c r="P519" s="183">
        <f>O519*H519</f>
        <v>0</v>
      </c>
      <c r="Q519" s="183">
        <v>0</v>
      </c>
      <c r="R519" s="183">
        <f>Q519*H519</f>
        <v>0</v>
      </c>
      <c r="S519" s="183">
        <v>0</v>
      </c>
      <c r="T519" s="184">
        <f>S519*H519</f>
        <v>0</v>
      </c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R519" s="185" t="s">
        <v>474</v>
      </c>
      <c r="AT519" s="185" t="s">
        <v>152</v>
      </c>
      <c r="AU519" s="185" t="s">
        <v>85</v>
      </c>
      <c r="AY519" s="17" t="s">
        <v>150</v>
      </c>
      <c r="BE519" s="186">
        <f>IF(N519="základní",J519,0)</f>
        <v>0</v>
      </c>
      <c r="BF519" s="186">
        <f>IF(N519="snížená",J519,0)</f>
        <v>0</v>
      </c>
      <c r="BG519" s="186">
        <f>IF(N519="zákl. přenesená",J519,0)</f>
        <v>0</v>
      </c>
      <c r="BH519" s="186">
        <f>IF(N519="sníž. přenesená",J519,0)</f>
        <v>0</v>
      </c>
      <c r="BI519" s="186">
        <f>IF(N519="nulová",J519,0)</f>
        <v>0</v>
      </c>
      <c r="BJ519" s="17" t="s">
        <v>83</v>
      </c>
      <c r="BK519" s="186">
        <f>ROUND(I519*H519,2)</f>
        <v>0</v>
      </c>
      <c r="BL519" s="17" t="s">
        <v>474</v>
      </c>
      <c r="BM519" s="185" t="s">
        <v>1055</v>
      </c>
    </row>
    <row r="520" spans="1:65" s="2" customFormat="1" ht="16.5" customHeight="1">
      <c r="A520" s="36"/>
      <c r="B520" s="173"/>
      <c r="C520" s="196" t="s">
        <v>1056</v>
      </c>
      <c r="D520" s="196" t="s">
        <v>170</v>
      </c>
      <c r="E520" s="197" t="s">
        <v>1057</v>
      </c>
      <c r="F520" s="198" t="s">
        <v>1058</v>
      </c>
      <c r="G520" s="199" t="s">
        <v>182</v>
      </c>
      <c r="H520" s="200">
        <v>12.46</v>
      </c>
      <c r="I520" s="201"/>
      <c r="J520" s="202">
        <f>ROUND(I520*H520,2)</f>
        <v>0</v>
      </c>
      <c r="K520" s="198" t="s">
        <v>1</v>
      </c>
      <c r="L520" s="203"/>
      <c r="M520" s="204" t="s">
        <v>1</v>
      </c>
      <c r="N520" s="205" t="s">
        <v>42</v>
      </c>
      <c r="O520" s="75"/>
      <c r="P520" s="183">
        <f>O520*H520</f>
        <v>0</v>
      </c>
      <c r="Q520" s="183">
        <v>0.031</v>
      </c>
      <c r="R520" s="183">
        <f>Q520*H520</f>
        <v>0.38626000000000005</v>
      </c>
      <c r="S520" s="183">
        <v>0</v>
      </c>
      <c r="T520" s="184">
        <f>S520*H520</f>
        <v>0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185" t="s">
        <v>1059</v>
      </c>
      <c r="AT520" s="185" t="s">
        <v>170</v>
      </c>
      <c r="AU520" s="185" t="s">
        <v>85</v>
      </c>
      <c r="AY520" s="17" t="s">
        <v>150</v>
      </c>
      <c r="BE520" s="186">
        <f>IF(N520="základní",J520,0)</f>
        <v>0</v>
      </c>
      <c r="BF520" s="186">
        <f>IF(N520="snížená",J520,0)</f>
        <v>0</v>
      </c>
      <c r="BG520" s="186">
        <f>IF(N520="zákl. přenesená",J520,0)</f>
        <v>0</v>
      </c>
      <c r="BH520" s="186">
        <f>IF(N520="sníž. přenesená",J520,0)</f>
        <v>0</v>
      </c>
      <c r="BI520" s="186">
        <f>IF(N520="nulová",J520,0)</f>
        <v>0</v>
      </c>
      <c r="BJ520" s="17" t="s">
        <v>83</v>
      </c>
      <c r="BK520" s="186">
        <f>ROUND(I520*H520,2)</f>
        <v>0</v>
      </c>
      <c r="BL520" s="17" t="s">
        <v>474</v>
      </c>
      <c r="BM520" s="185" t="s">
        <v>1060</v>
      </c>
    </row>
    <row r="521" spans="1:65" s="2" customFormat="1" ht="16.5" customHeight="1">
      <c r="A521" s="36"/>
      <c r="B521" s="173"/>
      <c r="C521" s="174" t="s">
        <v>1061</v>
      </c>
      <c r="D521" s="174" t="s">
        <v>152</v>
      </c>
      <c r="E521" s="175" t="s">
        <v>1062</v>
      </c>
      <c r="F521" s="176" t="s">
        <v>1063</v>
      </c>
      <c r="G521" s="177" t="s">
        <v>182</v>
      </c>
      <c r="H521" s="178">
        <v>12.46</v>
      </c>
      <c r="I521" s="179"/>
      <c r="J521" s="180">
        <f>ROUND(I521*H521,2)</f>
        <v>0</v>
      </c>
      <c r="K521" s="176" t="s">
        <v>1</v>
      </c>
      <c r="L521" s="37"/>
      <c r="M521" s="181" t="s">
        <v>1</v>
      </c>
      <c r="N521" s="182" t="s">
        <v>42</v>
      </c>
      <c r="O521" s="75"/>
      <c r="P521" s="183">
        <f>O521*H521</f>
        <v>0</v>
      </c>
      <c r="Q521" s="183">
        <v>0</v>
      </c>
      <c r="R521" s="183">
        <f>Q521*H521</f>
        <v>0</v>
      </c>
      <c r="S521" s="183">
        <v>0</v>
      </c>
      <c r="T521" s="184">
        <f>S521*H521</f>
        <v>0</v>
      </c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R521" s="185" t="s">
        <v>474</v>
      </c>
      <c r="AT521" s="185" t="s">
        <v>152</v>
      </c>
      <c r="AU521" s="185" t="s">
        <v>85</v>
      </c>
      <c r="AY521" s="17" t="s">
        <v>150</v>
      </c>
      <c r="BE521" s="186">
        <f>IF(N521="základní",J521,0)</f>
        <v>0</v>
      </c>
      <c r="BF521" s="186">
        <f>IF(N521="snížená",J521,0)</f>
        <v>0</v>
      </c>
      <c r="BG521" s="186">
        <f>IF(N521="zákl. přenesená",J521,0)</f>
        <v>0</v>
      </c>
      <c r="BH521" s="186">
        <f>IF(N521="sníž. přenesená",J521,0)</f>
        <v>0</v>
      </c>
      <c r="BI521" s="186">
        <f>IF(N521="nulová",J521,0)</f>
        <v>0</v>
      </c>
      <c r="BJ521" s="17" t="s">
        <v>83</v>
      </c>
      <c r="BK521" s="186">
        <f>ROUND(I521*H521,2)</f>
        <v>0</v>
      </c>
      <c r="BL521" s="17" t="s">
        <v>474</v>
      </c>
      <c r="BM521" s="185" t="s">
        <v>1064</v>
      </c>
    </row>
    <row r="522" spans="1:63" s="12" customFormat="1" ht="25.9" customHeight="1">
      <c r="A522" s="12"/>
      <c r="B522" s="160"/>
      <c r="C522" s="12"/>
      <c r="D522" s="161" t="s">
        <v>76</v>
      </c>
      <c r="E522" s="162" t="s">
        <v>1065</v>
      </c>
      <c r="F522" s="162" t="s">
        <v>1066</v>
      </c>
      <c r="G522" s="12"/>
      <c r="H522" s="12"/>
      <c r="I522" s="163"/>
      <c r="J522" s="164">
        <f>BK522</f>
        <v>0</v>
      </c>
      <c r="K522" s="12"/>
      <c r="L522" s="160"/>
      <c r="M522" s="165"/>
      <c r="N522" s="166"/>
      <c r="O522" s="166"/>
      <c r="P522" s="167">
        <f>P523+P526+P529</f>
        <v>0</v>
      </c>
      <c r="Q522" s="166"/>
      <c r="R522" s="167">
        <f>R523+R526+R529</f>
        <v>0</v>
      </c>
      <c r="S522" s="166"/>
      <c r="T522" s="168">
        <f>T523+T526+T529</f>
        <v>0</v>
      </c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R522" s="161" t="s">
        <v>175</v>
      </c>
      <c r="AT522" s="169" t="s">
        <v>76</v>
      </c>
      <c r="AU522" s="169" t="s">
        <v>77</v>
      </c>
      <c r="AY522" s="161" t="s">
        <v>150</v>
      </c>
      <c r="BK522" s="170">
        <f>BK523+BK526+BK529</f>
        <v>0</v>
      </c>
    </row>
    <row r="523" spans="1:63" s="12" customFormat="1" ht="22.8" customHeight="1">
      <c r="A523" s="12"/>
      <c r="B523" s="160"/>
      <c r="C523" s="12"/>
      <c r="D523" s="161" t="s">
        <v>76</v>
      </c>
      <c r="E523" s="171" t="s">
        <v>1067</v>
      </c>
      <c r="F523" s="171" t="s">
        <v>1068</v>
      </c>
      <c r="G523" s="12"/>
      <c r="H523" s="12"/>
      <c r="I523" s="163"/>
      <c r="J523" s="172">
        <f>BK523</f>
        <v>0</v>
      </c>
      <c r="K523" s="12"/>
      <c r="L523" s="160"/>
      <c r="M523" s="165"/>
      <c r="N523" s="166"/>
      <c r="O523" s="166"/>
      <c r="P523" s="167">
        <f>SUM(P524:P525)</f>
        <v>0</v>
      </c>
      <c r="Q523" s="166"/>
      <c r="R523" s="167">
        <f>SUM(R524:R525)</f>
        <v>0</v>
      </c>
      <c r="S523" s="166"/>
      <c r="T523" s="168">
        <f>SUM(T524:T525)</f>
        <v>0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R523" s="161" t="s">
        <v>175</v>
      </c>
      <c r="AT523" s="169" t="s">
        <v>76</v>
      </c>
      <c r="AU523" s="169" t="s">
        <v>83</v>
      </c>
      <c r="AY523" s="161" t="s">
        <v>150</v>
      </c>
      <c r="BK523" s="170">
        <f>SUM(BK524:BK525)</f>
        <v>0</v>
      </c>
    </row>
    <row r="524" spans="1:65" s="2" customFormat="1" ht="16.5" customHeight="1">
      <c r="A524" s="36"/>
      <c r="B524" s="173"/>
      <c r="C524" s="174" t="s">
        <v>1069</v>
      </c>
      <c r="D524" s="174" t="s">
        <v>152</v>
      </c>
      <c r="E524" s="175" t="s">
        <v>1070</v>
      </c>
      <c r="F524" s="176" t="s">
        <v>1068</v>
      </c>
      <c r="G524" s="177" t="s">
        <v>1071</v>
      </c>
      <c r="H524" s="214"/>
      <c r="I524" s="179"/>
      <c r="J524" s="180">
        <f>ROUND(I524*H524,2)</f>
        <v>0</v>
      </c>
      <c r="K524" s="176" t="s">
        <v>156</v>
      </c>
      <c r="L524" s="37"/>
      <c r="M524" s="181" t="s">
        <v>1</v>
      </c>
      <c r="N524" s="182" t="s">
        <v>42</v>
      </c>
      <c r="O524" s="75"/>
      <c r="P524" s="183">
        <f>O524*H524</f>
        <v>0</v>
      </c>
      <c r="Q524" s="183">
        <v>0</v>
      </c>
      <c r="R524" s="183">
        <f>Q524*H524</f>
        <v>0</v>
      </c>
      <c r="S524" s="183">
        <v>0</v>
      </c>
      <c r="T524" s="184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185" t="s">
        <v>1072</v>
      </c>
      <c r="AT524" s="185" t="s">
        <v>152</v>
      </c>
      <c r="AU524" s="185" t="s">
        <v>85</v>
      </c>
      <c r="AY524" s="17" t="s">
        <v>150</v>
      </c>
      <c r="BE524" s="186">
        <f>IF(N524="základní",J524,0)</f>
        <v>0</v>
      </c>
      <c r="BF524" s="186">
        <f>IF(N524="snížená",J524,0)</f>
        <v>0</v>
      </c>
      <c r="BG524" s="186">
        <f>IF(N524="zákl. přenesená",J524,0)</f>
        <v>0</v>
      </c>
      <c r="BH524" s="186">
        <f>IF(N524="sníž. přenesená",J524,0)</f>
        <v>0</v>
      </c>
      <c r="BI524" s="186">
        <f>IF(N524="nulová",J524,0)</f>
        <v>0</v>
      </c>
      <c r="BJ524" s="17" t="s">
        <v>83</v>
      </c>
      <c r="BK524" s="186">
        <f>ROUND(I524*H524,2)</f>
        <v>0</v>
      </c>
      <c r="BL524" s="17" t="s">
        <v>1072</v>
      </c>
      <c r="BM524" s="185" t="s">
        <v>1073</v>
      </c>
    </row>
    <row r="525" spans="1:65" s="2" customFormat="1" ht="21.75" customHeight="1">
      <c r="A525" s="36"/>
      <c r="B525" s="173"/>
      <c r="C525" s="174" t="s">
        <v>1074</v>
      </c>
      <c r="D525" s="174" t="s">
        <v>152</v>
      </c>
      <c r="E525" s="175" t="s">
        <v>1075</v>
      </c>
      <c r="F525" s="176" t="s">
        <v>1076</v>
      </c>
      <c r="G525" s="177" t="s">
        <v>200</v>
      </c>
      <c r="H525" s="178">
        <v>1</v>
      </c>
      <c r="I525" s="179"/>
      <c r="J525" s="180">
        <f>ROUND(I525*H525,2)</f>
        <v>0</v>
      </c>
      <c r="K525" s="176" t="s">
        <v>156</v>
      </c>
      <c r="L525" s="37"/>
      <c r="M525" s="181" t="s">
        <v>1</v>
      </c>
      <c r="N525" s="182" t="s">
        <v>42</v>
      </c>
      <c r="O525" s="75"/>
      <c r="P525" s="183">
        <f>O525*H525</f>
        <v>0</v>
      </c>
      <c r="Q525" s="183">
        <v>0</v>
      </c>
      <c r="R525" s="183">
        <f>Q525*H525</f>
        <v>0</v>
      </c>
      <c r="S525" s="183">
        <v>0</v>
      </c>
      <c r="T525" s="184">
        <f>S525*H525</f>
        <v>0</v>
      </c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R525" s="185" t="s">
        <v>1072</v>
      </c>
      <c r="AT525" s="185" t="s">
        <v>152</v>
      </c>
      <c r="AU525" s="185" t="s">
        <v>85</v>
      </c>
      <c r="AY525" s="17" t="s">
        <v>150</v>
      </c>
      <c r="BE525" s="186">
        <f>IF(N525="základní",J525,0)</f>
        <v>0</v>
      </c>
      <c r="BF525" s="186">
        <f>IF(N525="snížená",J525,0)</f>
        <v>0</v>
      </c>
      <c r="BG525" s="186">
        <f>IF(N525="zákl. přenesená",J525,0)</f>
        <v>0</v>
      </c>
      <c r="BH525" s="186">
        <f>IF(N525="sníž. přenesená",J525,0)</f>
        <v>0</v>
      </c>
      <c r="BI525" s="186">
        <f>IF(N525="nulová",J525,0)</f>
        <v>0</v>
      </c>
      <c r="BJ525" s="17" t="s">
        <v>83</v>
      </c>
      <c r="BK525" s="186">
        <f>ROUND(I525*H525,2)</f>
        <v>0</v>
      </c>
      <c r="BL525" s="17" t="s">
        <v>1072</v>
      </c>
      <c r="BM525" s="185" t="s">
        <v>1077</v>
      </c>
    </row>
    <row r="526" spans="1:63" s="12" customFormat="1" ht="22.8" customHeight="1">
      <c r="A526" s="12"/>
      <c r="B526" s="160"/>
      <c r="C526" s="12"/>
      <c r="D526" s="161" t="s">
        <v>76</v>
      </c>
      <c r="E526" s="171" t="s">
        <v>1078</v>
      </c>
      <c r="F526" s="171" t="s">
        <v>1079</v>
      </c>
      <c r="G526" s="12"/>
      <c r="H526" s="12"/>
      <c r="I526" s="163"/>
      <c r="J526" s="172">
        <f>BK526</f>
        <v>0</v>
      </c>
      <c r="K526" s="12"/>
      <c r="L526" s="160"/>
      <c r="M526" s="165"/>
      <c r="N526" s="166"/>
      <c r="O526" s="166"/>
      <c r="P526" s="167">
        <f>SUM(P527:P528)</f>
        <v>0</v>
      </c>
      <c r="Q526" s="166"/>
      <c r="R526" s="167">
        <f>SUM(R527:R528)</f>
        <v>0</v>
      </c>
      <c r="S526" s="166"/>
      <c r="T526" s="168">
        <f>SUM(T527:T528)</f>
        <v>0</v>
      </c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R526" s="161" t="s">
        <v>175</v>
      </c>
      <c r="AT526" s="169" t="s">
        <v>76</v>
      </c>
      <c r="AU526" s="169" t="s">
        <v>83</v>
      </c>
      <c r="AY526" s="161" t="s">
        <v>150</v>
      </c>
      <c r="BK526" s="170">
        <f>SUM(BK527:BK528)</f>
        <v>0</v>
      </c>
    </row>
    <row r="527" spans="1:65" s="2" customFormat="1" ht="16.5" customHeight="1">
      <c r="A527" s="36"/>
      <c r="B527" s="173"/>
      <c r="C527" s="174" t="s">
        <v>1080</v>
      </c>
      <c r="D527" s="174" t="s">
        <v>152</v>
      </c>
      <c r="E527" s="175" t="s">
        <v>1081</v>
      </c>
      <c r="F527" s="176" t="s">
        <v>1082</v>
      </c>
      <c r="G527" s="177" t="s">
        <v>1071</v>
      </c>
      <c r="H527" s="214"/>
      <c r="I527" s="179"/>
      <c r="J527" s="180">
        <f>ROUND(I527*H527,2)</f>
        <v>0</v>
      </c>
      <c r="K527" s="176" t="s">
        <v>156</v>
      </c>
      <c r="L527" s="37"/>
      <c r="M527" s="181" t="s">
        <v>1</v>
      </c>
      <c r="N527" s="182" t="s">
        <v>42</v>
      </c>
      <c r="O527" s="75"/>
      <c r="P527" s="183">
        <f>O527*H527</f>
        <v>0</v>
      </c>
      <c r="Q527" s="183">
        <v>0</v>
      </c>
      <c r="R527" s="183">
        <f>Q527*H527</f>
        <v>0</v>
      </c>
      <c r="S527" s="183">
        <v>0</v>
      </c>
      <c r="T527" s="184">
        <f>S527*H527</f>
        <v>0</v>
      </c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R527" s="185" t="s">
        <v>1072</v>
      </c>
      <c r="AT527" s="185" t="s">
        <v>152</v>
      </c>
      <c r="AU527" s="185" t="s">
        <v>85</v>
      </c>
      <c r="AY527" s="17" t="s">
        <v>150</v>
      </c>
      <c r="BE527" s="186">
        <f>IF(N527="základní",J527,0)</f>
        <v>0</v>
      </c>
      <c r="BF527" s="186">
        <f>IF(N527="snížená",J527,0)</f>
        <v>0</v>
      </c>
      <c r="BG527" s="186">
        <f>IF(N527="zákl. přenesená",J527,0)</f>
        <v>0</v>
      </c>
      <c r="BH527" s="186">
        <f>IF(N527="sníž. přenesená",J527,0)</f>
        <v>0</v>
      </c>
      <c r="BI527" s="186">
        <f>IF(N527="nulová",J527,0)</f>
        <v>0</v>
      </c>
      <c r="BJ527" s="17" t="s">
        <v>83</v>
      </c>
      <c r="BK527" s="186">
        <f>ROUND(I527*H527,2)</f>
        <v>0</v>
      </c>
      <c r="BL527" s="17" t="s">
        <v>1072</v>
      </c>
      <c r="BM527" s="185" t="s">
        <v>1083</v>
      </c>
    </row>
    <row r="528" spans="1:65" s="2" customFormat="1" ht="16.5" customHeight="1">
      <c r="A528" s="36"/>
      <c r="B528" s="173"/>
      <c r="C528" s="174" t="s">
        <v>1084</v>
      </c>
      <c r="D528" s="174" t="s">
        <v>152</v>
      </c>
      <c r="E528" s="175" t="s">
        <v>1085</v>
      </c>
      <c r="F528" s="176" t="s">
        <v>1086</v>
      </c>
      <c r="G528" s="177" t="s">
        <v>200</v>
      </c>
      <c r="H528" s="178">
        <v>1</v>
      </c>
      <c r="I528" s="179"/>
      <c r="J528" s="180">
        <f>ROUND(I528*H528,2)</f>
        <v>0</v>
      </c>
      <c r="K528" s="176" t="s">
        <v>1</v>
      </c>
      <c r="L528" s="37"/>
      <c r="M528" s="181" t="s">
        <v>1</v>
      </c>
      <c r="N528" s="182" t="s">
        <v>42</v>
      </c>
      <c r="O528" s="75"/>
      <c r="P528" s="183">
        <f>O528*H528</f>
        <v>0</v>
      </c>
      <c r="Q528" s="183">
        <v>0</v>
      </c>
      <c r="R528" s="183">
        <f>Q528*H528</f>
        <v>0</v>
      </c>
      <c r="S528" s="183">
        <v>0</v>
      </c>
      <c r="T528" s="184">
        <f>S528*H528</f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185" t="s">
        <v>1072</v>
      </c>
      <c r="AT528" s="185" t="s">
        <v>152</v>
      </c>
      <c r="AU528" s="185" t="s">
        <v>85</v>
      </c>
      <c r="AY528" s="17" t="s">
        <v>150</v>
      </c>
      <c r="BE528" s="186">
        <f>IF(N528="základní",J528,0)</f>
        <v>0</v>
      </c>
      <c r="BF528" s="186">
        <f>IF(N528="snížená",J528,0)</f>
        <v>0</v>
      </c>
      <c r="BG528" s="186">
        <f>IF(N528="zákl. přenesená",J528,0)</f>
        <v>0</v>
      </c>
      <c r="BH528" s="186">
        <f>IF(N528="sníž. přenesená",J528,0)</f>
        <v>0</v>
      </c>
      <c r="BI528" s="186">
        <f>IF(N528="nulová",J528,0)</f>
        <v>0</v>
      </c>
      <c r="BJ528" s="17" t="s">
        <v>83</v>
      </c>
      <c r="BK528" s="186">
        <f>ROUND(I528*H528,2)</f>
        <v>0</v>
      </c>
      <c r="BL528" s="17" t="s">
        <v>1072</v>
      </c>
      <c r="BM528" s="185" t="s">
        <v>1087</v>
      </c>
    </row>
    <row r="529" spans="1:63" s="12" customFormat="1" ht="22.8" customHeight="1">
      <c r="A529" s="12"/>
      <c r="B529" s="160"/>
      <c r="C529" s="12"/>
      <c r="D529" s="161" t="s">
        <v>76</v>
      </c>
      <c r="E529" s="171" t="s">
        <v>1088</v>
      </c>
      <c r="F529" s="171" t="s">
        <v>1089</v>
      </c>
      <c r="G529" s="12"/>
      <c r="H529" s="12"/>
      <c r="I529" s="163"/>
      <c r="J529" s="172">
        <f>BK529</f>
        <v>0</v>
      </c>
      <c r="K529" s="12"/>
      <c r="L529" s="160"/>
      <c r="M529" s="165"/>
      <c r="N529" s="166"/>
      <c r="O529" s="166"/>
      <c r="P529" s="167">
        <f>P530</f>
        <v>0</v>
      </c>
      <c r="Q529" s="166"/>
      <c r="R529" s="167">
        <f>R530</f>
        <v>0</v>
      </c>
      <c r="S529" s="166"/>
      <c r="T529" s="168">
        <f>T530</f>
        <v>0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161" t="s">
        <v>175</v>
      </c>
      <c r="AT529" s="169" t="s">
        <v>76</v>
      </c>
      <c r="AU529" s="169" t="s">
        <v>83</v>
      </c>
      <c r="AY529" s="161" t="s">
        <v>150</v>
      </c>
      <c r="BK529" s="170">
        <f>BK530</f>
        <v>0</v>
      </c>
    </row>
    <row r="530" spans="1:65" s="2" customFormat="1" ht="16.5" customHeight="1">
      <c r="A530" s="36"/>
      <c r="B530" s="173"/>
      <c r="C530" s="174" t="s">
        <v>1090</v>
      </c>
      <c r="D530" s="174" t="s">
        <v>152</v>
      </c>
      <c r="E530" s="175" t="s">
        <v>1091</v>
      </c>
      <c r="F530" s="176" t="s">
        <v>1089</v>
      </c>
      <c r="G530" s="177" t="s">
        <v>1071</v>
      </c>
      <c r="H530" s="214"/>
      <c r="I530" s="179"/>
      <c r="J530" s="180">
        <f>ROUND(I530*H530,2)</f>
        <v>0</v>
      </c>
      <c r="K530" s="176" t="s">
        <v>156</v>
      </c>
      <c r="L530" s="37"/>
      <c r="M530" s="215" t="s">
        <v>1</v>
      </c>
      <c r="N530" s="216" t="s">
        <v>42</v>
      </c>
      <c r="O530" s="217"/>
      <c r="P530" s="218">
        <f>O530*H530</f>
        <v>0</v>
      </c>
      <c r="Q530" s="218">
        <v>0</v>
      </c>
      <c r="R530" s="218">
        <f>Q530*H530</f>
        <v>0</v>
      </c>
      <c r="S530" s="218">
        <v>0</v>
      </c>
      <c r="T530" s="219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185" t="s">
        <v>1072</v>
      </c>
      <c r="AT530" s="185" t="s">
        <v>152</v>
      </c>
      <c r="AU530" s="185" t="s">
        <v>85</v>
      </c>
      <c r="AY530" s="17" t="s">
        <v>150</v>
      </c>
      <c r="BE530" s="186">
        <f>IF(N530="základní",J530,0)</f>
        <v>0</v>
      </c>
      <c r="BF530" s="186">
        <f>IF(N530="snížená",J530,0)</f>
        <v>0</v>
      </c>
      <c r="BG530" s="186">
        <f>IF(N530="zákl. přenesená",J530,0)</f>
        <v>0</v>
      </c>
      <c r="BH530" s="186">
        <f>IF(N530="sníž. přenesená",J530,0)</f>
        <v>0</v>
      </c>
      <c r="BI530" s="186">
        <f>IF(N530="nulová",J530,0)</f>
        <v>0</v>
      </c>
      <c r="BJ530" s="17" t="s">
        <v>83</v>
      </c>
      <c r="BK530" s="186">
        <f>ROUND(I530*H530,2)</f>
        <v>0</v>
      </c>
      <c r="BL530" s="17" t="s">
        <v>1072</v>
      </c>
      <c r="BM530" s="185" t="s">
        <v>1092</v>
      </c>
    </row>
    <row r="531" spans="1:31" s="2" customFormat="1" ht="6.95" customHeight="1">
      <c r="A531" s="36"/>
      <c r="B531" s="58"/>
      <c r="C531" s="59"/>
      <c r="D531" s="59"/>
      <c r="E531" s="59"/>
      <c r="F531" s="59"/>
      <c r="G531" s="59"/>
      <c r="H531" s="59"/>
      <c r="I531" s="59"/>
      <c r="J531" s="59"/>
      <c r="K531" s="59"/>
      <c r="L531" s="37"/>
      <c r="M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</row>
  </sheetData>
  <autoFilter ref="C153:K53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42:H142"/>
    <mergeCell ref="E144:H144"/>
    <mergeCell ref="E146:H14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ALENA-PC\alena</dc:creator>
  <cp:keywords/>
  <dc:description/>
  <cp:lastModifiedBy>ALENA-PC\alena</cp:lastModifiedBy>
  <dcterms:created xsi:type="dcterms:W3CDTF">2023-03-27T08:59:02Z</dcterms:created>
  <dcterms:modified xsi:type="dcterms:W3CDTF">2023-03-27T08:59:06Z</dcterms:modified>
  <cp:category/>
  <cp:version/>
  <cp:contentType/>
  <cp:contentStatus/>
</cp:coreProperties>
</file>