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3007a - Stavební část" sheetId="2" r:id="rId2"/>
    <sheet name="23007b - Elektroinstalace" sheetId="3" r:id="rId3"/>
    <sheet name="23007c - Vzduchotechnika" sheetId="4" r:id="rId4"/>
    <sheet name="23007d - Vedlejší rozpočt..." sheetId="5" r:id="rId5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'23007a - Stavební část'!$C$127:$K$175</definedName>
    <definedName name="_xlnm.Print_Area" localSheetId="1">'23007a - Stavební část'!$C$4:$J$76,'23007a - Stavební část'!$C$82:$J$107,'23007a - Stavební část'!$C$113:$K$175</definedName>
    <definedName name="_xlnm.Print_Titles" localSheetId="1">'23007a - Stavební část'!$127:$127</definedName>
    <definedName name="_xlnm._FilterDatabase" localSheetId="2" hidden="1">'23007b - Elektroinstalace'!$C$121:$K$125</definedName>
    <definedName name="_xlnm.Print_Area" localSheetId="2">'23007b - Elektroinstalace'!$C$4:$J$76,'23007b - Elektroinstalace'!$C$82:$J$101,'23007b - Elektroinstalace'!$C$107:$K$125</definedName>
    <definedName name="_xlnm.Print_Titles" localSheetId="2">'23007b - Elektroinstalace'!$121:$121</definedName>
    <definedName name="_xlnm._FilterDatabase" localSheetId="3" hidden="1">'23007c - Vzduchotechnika'!$C$121:$K$125</definedName>
    <definedName name="_xlnm.Print_Area" localSheetId="3">'23007c - Vzduchotechnika'!$C$4:$J$76,'23007c - Vzduchotechnika'!$C$82:$J$101,'23007c - Vzduchotechnika'!$C$107:$K$125</definedName>
    <definedName name="_xlnm.Print_Titles" localSheetId="3">'23007c - Vzduchotechnika'!$121:$121</definedName>
    <definedName name="_xlnm._FilterDatabase" localSheetId="4" hidden="1">'23007d - Vedlejší rozpočt...'!$C$123:$K$132</definedName>
    <definedName name="_xlnm.Print_Area" localSheetId="4">'23007d - Vedlejší rozpočt...'!$C$4:$J$76,'23007d - Vedlejší rozpočt...'!$C$82:$J$103,'23007d - Vedlejší rozpočt...'!$C$109:$K$132</definedName>
    <definedName name="_xlnm.Print_Titles" localSheetId="4">'23007d - Vedlejší rozpočt...'!$123:$123</definedName>
  </definedNames>
  <calcPr/>
</workbook>
</file>

<file path=xl/calcChain.xml><?xml version="1.0" encoding="utf-8"?>
<calcChain xmlns="http://schemas.openxmlformats.org/spreadsheetml/2006/main">
  <c i="5" l="1" r="J39"/>
  <c r="J38"/>
  <c i="1" r="AY99"/>
  <c i="5" r="J37"/>
  <c i="1" r="AX99"/>
  <c i="5" r="BI132"/>
  <c r="BH132"/>
  <c r="BG132"/>
  <c r="BE132"/>
  <c r="T132"/>
  <c r="T131"/>
  <c r="R132"/>
  <c r="R131"/>
  <c r="P132"/>
  <c r="P131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T126"/>
  <c r="R127"/>
  <c r="R126"/>
  <c r="P127"/>
  <c r="P126"/>
  <c r="J121"/>
  <c r="J120"/>
  <c r="F120"/>
  <c r="F118"/>
  <c r="E116"/>
  <c r="J94"/>
  <c r="J93"/>
  <c r="F93"/>
  <c r="F91"/>
  <c r="E89"/>
  <c r="J20"/>
  <c r="E20"/>
  <c r="F121"/>
  <c r="J19"/>
  <c r="J14"/>
  <c r="J118"/>
  <c r="E7"/>
  <c r="E112"/>
  <c i="4" r="J39"/>
  <c r="J38"/>
  <c i="1" r="AY98"/>
  <c i="4" r="J37"/>
  <c i="1" r="AX98"/>
  <c i="4" r="BI125"/>
  <c r="BH125"/>
  <c r="BG125"/>
  <c r="BE125"/>
  <c r="T125"/>
  <c r="T124"/>
  <c r="T123"/>
  <c r="T122"/>
  <c r="R125"/>
  <c r="R124"/>
  <c r="R123"/>
  <c r="R122"/>
  <c r="P125"/>
  <c r="P124"/>
  <c r="P123"/>
  <c r="P122"/>
  <c i="1" r="AU98"/>
  <c i="4" r="J119"/>
  <c r="J118"/>
  <c r="F118"/>
  <c r="F116"/>
  <c r="E114"/>
  <c r="J94"/>
  <c r="J93"/>
  <c r="F93"/>
  <c r="F91"/>
  <c r="E89"/>
  <c r="J20"/>
  <c r="E20"/>
  <c r="F119"/>
  <c r="J19"/>
  <c r="J14"/>
  <c r="J116"/>
  <c r="E7"/>
  <c r="E110"/>
  <c i="3" r="J39"/>
  <c r="J38"/>
  <c i="1" r="AY97"/>
  <c i="3" r="J37"/>
  <c i="1" r="AX97"/>
  <c i="3" r="BI125"/>
  <c r="BH125"/>
  <c r="BG125"/>
  <c r="BE125"/>
  <c r="T125"/>
  <c r="T124"/>
  <c r="T123"/>
  <c r="T122"/>
  <c r="R125"/>
  <c r="R124"/>
  <c r="R123"/>
  <c r="R122"/>
  <c r="P125"/>
  <c r="P124"/>
  <c r="P123"/>
  <c r="P122"/>
  <c i="1" r="AU97"/>
  <c i="3" r="J119"/>
  <c r="J118"/>
  <c r="F118"/>
  <c r="F116"/>
  <c r="E114"/>
  <c r="J94"/>
  <c r="J93"/>
  <c r="F93"/>
  <c r="F91"/>
  <c r="E89"/>
  <c r="J20"/>
  <c r="E20"/>
  <c r="F119"/>
  <c r="J19"/>
  <c r="J14"/>
  <c r="J116"/>
  <c r="E7"/>
  <c r="E85"/>
  <c i="2" r="J39"/>
  <c r="J38"/>
  <c i="1" r="AY96"/>
  <c i="2" r="J37"/>
  <c i="1" r="AX96"/>
  <c i="2"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4"/>
  <c r="BH164"/>
  <c r="BG164"/>
  <c r="BE164"/>
  <c r="T164"/>
  <c r="R164"/>
  <c r="P164"/>
  <c r="BI161"/>
  <c r="BH161"/>
  <c r="BG161"/>
  <c r="BE161"/>
  <c r="T161"/>
  <c r="T160"/>
  <c r="R161"/>
  <c r="R160"/>
  <c r="P161"/>
  <c r="P160"/>
  <c r="BI158"/>
  <c r="BH158"/>
  <c r="BG158"/>
  <c r="BE158"/>
  <c r="T158"/>
  <c r="T157"/>
  <c r="R158"/>
  <c r="R157"/>
  <c r="P158"/>
  <c r="P157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7"/>
  <c r="BH147"/>
  <c r="BG147"/>
  <c r="BE147"/>
  <c r="T147"/>
  <c r="R147"/>
  <c r="P147"/>
  <c r="BI145"/>
  <c r="BH145"/>
  <c r="BG145"/>
  <c r="BE145"/>
  <c r="T145"/>
  <c r="R145"/>
  <c r="P145"/>
  <c r="BI142"/>
  <c r="BH142"/>
  <c r="BG142"/>
  <c r="BE142"/>
  <c r="T142"/>
  <c r="R142"/>
  <c r="P142"/>
  <c r="BI140"/>
  <c r="BH140"/>
  <c r="BG140"/>
  <c r="BE140"/>
  <c r="T140"/>
  <c r="R140"/>
  <c r="P140"/>
  <c r="BI137"/>
  <c r="BH137"/>
  <c r="BG137"/>
  <c r="BE137"/>
  <c r="T137"/>
  <c r="R137"/>
  <c r="P137"/>
  <c r="BI133"/>
  <c r="BH133"/>
  <c r="BG133"/>
  <c r="BE133"/>
  <c r="T133"/>
  <c r="R133"/>
  <c r="P133"/>
  <c r="BI131"/>
  <c r="BH131"/>
  <c r="BG131"/>
  <c r="BE131"/>
  <c r="T131"/>
  <c r="R131"/>
  <c r="P131"/>
  <c r="J125"/>
  <c r="J124"/>
  <c r="F124"/>
  <c r="F122"/>
  <c r="E120"/>
  <c r="J94"/>
  <c r="J93"/>
  <c r="F93"/>
  <c r="F91"/>
  <c r="E89"/>
  <c r="J20"/>
  <c r="E20"/>
  <c r="F125"/>
  <c r="J19"/>
  <c r="J14"/>
  <c r="J122"/>
  <c r="E7"/>
  <c r="E116"/>
  <c i="1" r="L90"/>
  <c r="AM90"/>
  <c r="AM89"/>
  <c r="L89"/>
  <c r="AM87"/>
  <c r="L87"/>
  <c r="L85"/>
  <c r="L84"/>
  <c i="2" r="J174"/>
  <c r="BK170"/>
  <c r="J164"/>
  <c r="J154"/>
  <c r="BK150"/>
  <c r="J145"/>
  <c r="BK137"/>
  <c r="BK131"/>
  <c i="3" r="F37"/>
  <c i="4" r="F37"/>
  <c i="1" r="BB98"/>
  <c i="5" r="BK132"/>
  <c r="BK130"/>
  <c i="2" r="J168"/>
  <c r="J170"/>
  <c r="J166"/>
  <c r="J158"/>
  <c r="BK151"/>
  <c r="BK147"/>
  <c r="BK140"/>
  <c r="J133"/>
  <c i="3" r="BK125"/>
  <c r="F39"/>
  <c i="1" r="BD97"/>
  <c i="4" r="F39"/>
  <c i="1" r="BD98"/>
  <c i="5" r="BK127"/>
  <c r="BK129"/>
  <c i="2" r="BK172"/>
  <c r="J161"/>
  <c r="BK152"/>
  <c r="J150"/>
  <c r="BK142"/>
  <c r="J137"/>
  <c i="1" r="AS95"/>
  <c i="4" r="BK125"/>
  <c r="J35"/>
  <c i="1" r="AV98"/>
  <c i="5" r="J132"/>
  <c i="2" r="BK161"/>
  <c r="BK168"/>
  <c r="BK164"/>
  <c r="BK154"/>
  <c r="J151"/>
  <c r="BK145"/>
  <c r="J140"/>
  <c r="J131"/>
  <c i="3" r="J125"/>
  <c r="F35"/>
  <c i="1" r="AZ97"/>
  <c i="4" r="F38"/>
  <c i="1" r="BC98"/>
  <c i="5" r="J127"/>
  <c i="2" r="BK174"/>
  <c r="J172"/>
  <c r="BK166"/>
  <c r="BK158"/>
  <c r="J152"/>
  <c r="J147"/>
  <c r="J142"/>
  <c r="BK133"/>
  <c i="3" r="F38"/>
  <c i="4" r="J125"/>
  <c i="5" r="J129"/>
  <c r="J130"/>
  <c i="2" l="1" r="T130"/>
  <c r="BK149"/>
  <c r="J149"/>
  <c r="J102"/>
  <c r="R163"/>
  <c r="R159"/>
  <c r="R130"/>
  <c r="T139"/>
  <c i="5" r="BK128"/>
  <c r="J128"/>
  <c r="J101"/>
  <c i="2" r="BK139"/>
  <c r="J139"/>
  <c r="J101"/>
  <c r="R149"/>
  <c r="T163"/>
  <c r="T159"/>
  <c i="5" r="P128"/>
  <c r="P125"/>
  <c r="P124"/>
  <c i="1" r="AU99"/>
  <c i="2" r="BK130"/>
  <c r="J130"/>
  <c r="J100"/>
  <c r="R139"/>
  <c r="P163"/>
  <c r="P159"/>
  <c r="P128"/>
  <c i="1" r="AU96"/>
  <c i="2" r="P139"/>
  <c r="T149"/>
  <c i="5" r="R128"/>
  <c r="R125"/>
  <c r="R124"/>
  <c i="2" r="P130"/>
  <c r="P129"/>
  <c r="P149"/>
  <c r="BK163"/>
  <c r="J163"/>
  <c r="J106"/>
  <c i="5" r="T128"/>
  <c r="T125"/>
  <c r="T124"/>
  <c i="2" r="BK157"/>
  <c r="J157"/>
  <c r="J103"/>
  <c r="BK160"/>
  <c r="J160"/>
  <c r="J105"/>
  <c i="3" r="BK124"/>
  <c r="J124"/>
  <c r="J100"/>
  <c i="4" r="BK124"/>
  <c r="J124"/>
  <c r="J100"/>
  <c i="5" r="BK126"/>
  <c r="BK125"/>
  <c r="J125"/>
  <c r="J99"/>
  <c r="BK131"/>
  <c r="J131"/>
  <c r="J102"/>
  <c r="E85"/>
  <c r="F94"/>
  <c r="BF129"/>
  <c r="BF130"/>
  <c r="J91"/>
  <c r="BF127"/>
  <c r="BF132"/>
  <c i="4" r="E85"/>
  <c r="BF125"/>
  <c r="J91"/>
  <c r="F94"/>
  <c i="3" r="E110"/>
  <c r="BF125"/>
  <c i="1" r="BB97"/>
  <c i="3" r="J91"/>
  <c r="F94"/>
  <c i="1" r="BC97"/>
  <c i="2" r="E85"/>
  <c r="J91"/>
  <c r="F94"/>
  <c r="BF131"/>
  <c r="BF133"/>
  <c r="BF137"/>
  <c r="BF140"/>
  <c r="BF142"/>
  <c r="BF145"/>
  <c r="BF147"/>
  <c r="BF150"/>
  <c r="BF151"/>
  <c r="BF152"/>
  <c r="BF154"/>
  <c r="BF158"/>
  <c r="BF164"/>
  <c r="BF166"/>
  <c r="BF170"/>
  <c r="BF172"/>
  <c r="BF161"/>
  <c r="BF168"/>
  <c r="BF174"/>
  <c r="F37"/>
  <c i="1" r="BB96"/>
  <c i="3" r="J35"/>
  <c i="1" r="AV97"/>
  <c i="5" r="J35"/>
  <c i="1" r="AV99"/>
  <c i="2" r="F35"/>
  <c i="1" r="AZ96"/>
  <c r="AS94"/>
  <c i="4" r="F35"/>
  <c i="1" r="AZ98"/>
  <c i="5" r="F38"/>
  <c i="1" r="BC99"/>
  <c i="2" r="J35"/>
  <c i="1" r="AV96"/>
  <c i="4" r="F36"/>
  <c i="1" r="BA98"/>
  <c i="5" r="F39"/>
  <c i="1" r="BD99"/>
  <c i="2" r="F38"/>
  <c i="1" r="BC96"/>
  <c i="5" r="F37"/>
  <c i="1" r="BB99"/>
  <c r="BB95"/>
  <c r="AX95"/>
  <c i="2" r="F39"/>
  <c i="1" r="BD96"/>
  <c i="3" r="F36"/>
  <c i="1" r="BA97"/>
  <c i="5" r="F35"/>
  <c i="1" r="AZ99"/>
  <c i="2" l="1" r="T129"/>
  <c r="T128"/>
  <c r="R129"/>
  <c r="R128"/>
  <c r="BK129"/>
  <c r="J129"/>
  <c r="J99"/>
  <c r="BK159"/>
  <c r="J159"/>
  <c r="J104"/>
  <c i="4" r="BK123"/>
  <c r="J123"/>
  <c r="J99"/>
  <c i="5" r="BK124"/>
  <c r="J124"/>
  <c r="J98"/>
  <c r="J126"/>
  <c r="J100"/>
  <c i="3" r="BK123"/>
  <c r="J123"/>
  <c r="J99"/>
  <c i="1" r="BC95"/>
  <c r="AY95"/>
  <c r="BD95"/>
  <c r="BD94"/>
  <c r="W33"/>
  <c r="AU95"/>
  <c r="AU94"/>
  <c i="4" r="J36"/>
  <c i="1" r="AW98"/>
  <c r="AT98"/>
  <c i="5" r="J36"/>
  <c i="1" r="AW99"/>
  <c r="AT99"/>
  <c i="2" r="J36"/>
  <c i="1" r="AW96"/>
  <c r="AT96"/>
  <c i="2" r="F36"/>
  <c i="1" r="BA96"/>
  <c i="3" r="J36"/>
  <c i="1" r="AW97"/>
  <c r="AT97"/>
  <c r="BB94"/>
  <c r="W31"/>
  <c i="5" r="F36"/>
  <c i="1" r="BA99"/>
  <c r="BA95"/>
  <c r="AW95"/>
  <c r="AZ95"/>
  <c r="AV95"/>
  <c i="2" l="1" r="BK128"/>
  <c r="J128"/>
  <c r="J98"/>
  <c i="3" r="BK122"/>
  <c r="J122"/>
  <c r="J98"/>
  <c i="4" r="BK122"/>
  <c r="J122"/>
  <c i="1" r="AT95"/>
  <c r="BC94"/>
  <c r="W32"/>
  <c i="5" r="J32"/>
  <c i="1" r="AG99"/>
  <c i="4" r="J32"/>
  <c i="1" r="AG98"/>
  <c r="BA94"/>
  <c r="W30"/>
  <c r="AZ94"/>
  <c r="W29"/>
  <c r="AX94"/>
  <c i="4" l="1" r="J41"/>
  <c i="5" r="J41"/>
  <c i="4" r="J98"/>
  <c i="1" r="AN98"/>
  <c r="AN99"/>
  <c i="2" r="J32"/>
  <c i="1" r="AG96"/>
  <c r="AN96"/>
  <c r="AW94"/>
  <c r="AK30"/>
  <c r="AY94"/>
  <c i="3" r="J32"/>
  <c i="1" r="AG97"/>
  <c r="AV94"/>
  <c r="AK29"/>
  <c i="2" l="1" r="J41"/>
  <c i="3" r="J41"/>
  <c i="1" r="AN97"/>
  <c r="AG95"/>
  <c r="AG94"/>
  <c r="AK26"/>
  <c r="AT94"/>
  <c r="AN94"/>
  <c l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<sst xmlns="http://schemas.openxmlformats.org/spreadsheetml/2006/main">
  <si>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</si>
  <si>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</si>
  <si>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</si>
  <si>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</si>
  <si>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{272b29f8-f08d-48d9-81f1-dfda03cb3f46}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</si>
  <si>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</si>
  <si>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</si>
  <si>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</si>
  <si>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</si>
  <si>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</si>
  <si>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</si>
  <si>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</si>
  <si>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</si>
  <si>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</si>
  <si>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23007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</si>
  <si>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</si>
  <si>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</si>
  <si>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KOLÍN, TOVÁRNÍ 45/13, 14, 15 - SANACE OBYTNÝCH PROSTOR</t>
  </si>
  <si>
    <t>KSO:</t>
  </si>
  <si>
    <t>CC-CZ:</t>
  </si>
  <si>
    <t>Místo:</t>
  </si>
  <si>
    <t>Kolín, Tovární 45</t>
  </si>
  <si>
    <t>Datum:</t>
  </si>
  <si>
    <t>23. 1. 2023</t>
  </si>
  <si>
    <t>Zadavatel:</t>
  </si>
  <si>
    <t>IČ:</t>
  </si>
  <si>
    <t>Město Kolín, Karlovo náměstí 78, Kolín I</t>
  </si>
  <si>
    <t>DIČ:</t>
  </si>
  <si>
    <t>Uchazeč:</t>
  </si>
  <si>
    <t>Vyplň údaj</t>
  </si>
  <si>
    <t>Projektant:</t>
  </si>
  <si>
    <t>27210341</t>
  </si>
  <si>
    <t>AZ PROJECT spol. s r.o., Plynárenská 830, Kolín IV</t>
  </si>
  <si>
    <t>CZ27210341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</si>
  <si>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</si>
  <si>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</si>
  <si>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</si>
  <si>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</si>
  <si>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</si>
  <si>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</si>
  <si>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</si>
  <si>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</si>
  <si>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</si>
  <si>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</si>
  <si>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</si>
  <si>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</si>
  <si>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</si>
  <si>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</si>
  <si>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</si>
  <si>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</si>
  <si>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</si>
  <si>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</si>
  <si>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</si>
  <si>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</si>
  <si>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</si>
  <si>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</si>
  <si>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</si>
  <si>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</si>
  <si>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</si>
  <si>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</si>
  <si>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</si>
  <si>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</si>
  <si>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</si>
  <si>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</si>
  <si>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</si>
  <si>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</si>
  <si>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</si>
  <si>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</si>
  <si>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</si>
  <si>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</si>
  <si>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</si>
  <si>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</si>
  <si>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</si>
  <si>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</si>
  <si>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</si>
  <si>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</si>
  <si>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</si>
  <si>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</si>
  <si>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</si>
  <si>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</si>
  <si>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</si>
  <si>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STA</t>
  </si>
  <si>
    <t>1</t>
  </si>
  <si>
    <t>{c399f819-e871-455a-8696-3acb7a0933ca}</t>
  </si>
  <si>
    <t>/</t>
  </si>
  <si>
    <t>23007a</t>
  </si>
  <si>
    <t>Stavební část</t>
  </si>
  <si>
    <t>Soupis</t>
  </si>
  <si>
    <t>2</t>
  </si>
  <si>
    <t>{d2343071-91c2-4d7c-a02f-7216ac49c1ee}</t>
  </si>
  <si>
    <t>23007b</t>
  </si>
  <si>
    <t>Elektroinstalace</t>
  </si>
  <si>
    <t>{fa19eb6e-687e-40ea-8c8d-c68f68a4ec66}</t>
  </si>
  <si>
    <t>23007c</t>
  </si>
  <si>
    <t>Vzduchotechnika</t>
  </si>
  <si>
    <t>{3295fea4-4a70-431a-84c8-cfe11fce2bd8}</t>
  </si>
  <si>
    <t>23007d</t>
  </si>
  <si>
    <t>Vedlejší rozpočtové náklady</t>
  </si>
  <si>
    <t>{d2576aac-19f5-44a3-9c0d-f773a08e07ee}</t>
  </si>
  <si>
    <t>KRYCÍ LIST SOUPISU PRACÍ</t>
  </si>
  <si>
    <t>Objekt:</t>
  </si>
  <si>
    <t>23007 - KOLÍN, TOVÁRNÍ 45/13, 14, 15 - SANACE OBYTNÝCH PROSTOR</t>
  </si>
  <si>
    <t>Soupis:</t>
  </si>
  <si>
    <t>23007a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</si>
  <si>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</si>
  <si>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</si>
  <si>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</si>
  <si>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</si>
  <si>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</si>
  <si>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</si>
  <si>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</si>
  <si>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</si>
  <si>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</si>
  <si>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</si>
  <si>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</si>
  <si>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</si>
  <si>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</si>
  <si>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</si>
  <si>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</si>
  <si>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</si>
  <si>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</si>
  <si>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</si>
  <si>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</si>
  <si>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</si>
  <si>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</si>
  <si>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</si>
  <si>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</si>
  <si>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</si>
  <si>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</si>
  <si>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</si>
  <si>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</si>
  <si>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</si>
  <si>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</si>
  <si>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</si>
  <si>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</si>
  <si>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</si>
  <si>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612135101</t>
  </si>
  <si>
    <t>Hrubá výplň rýh ve stěnách maltou jakékoli šířky rýhy</t>
  </si>
  <si>
    <t>m2</t>
  </si>
  <si>
    <t>CS ÚRS 2023 01</t>
  </si>
  <si>
    <t>4</t>
  </si>
  <si>
    <t>-1001699055</t>
  </si>
  <si>
    <t>VV</t>
  </si>
  <si>
    <t>21*0,07</t>
  </si>
  <si>
    <t>612315121</t>
  </si>
  <si>
    <t>Vápenná štuková omítka rýh ve stěnách š do 150 mm</t>
  </si>
  <si>
    <t>1342453599</t>
  </si>
  <si>
    <t>21,000*0,07</t>
  </si>
  <si>
    <t>(5,4+3,2+3,2+3,6+1+1,2+4,3+3+1,1+1,1)*0,02"elektro</t>
  </si>
  <si>
    <t>Součet</t>
  </si>
  <si>
    <t>3</t>
  </si>
  <si>
    <t>619995001</t>
  </si>
  <si>
    <t>Začištění omítek kolem oken, dveří, podlah nebo obkladů</t>
  </si>
  <si>
    <t>m</t>
  </si>
  <si>
    <t>1194004298</t>
  </si>
  <si>
    <t>3,14*0,15*6*2"kolem vrtů</t>
  </si>
  <si>
    <t>9</t>
  </si>
  <si>
    <t>Ostatní konstrukce a práce, bourání</t>
  </si>
  <si>
    <t>949101111</t>
  </si>
  <si>
    <t>Lešení pomocné pro objekty pozemních staveb s lešeňovou podlahou v do 1,9 m zatížení do 150 kg/m2</t>
  </si>
  <si>
    <t>697469403</t>
  </si>
  <si>
    <t>1*1*6</t>
  </si>
  <si>
    <t>5</t>
  </si>
  <si>
    <t>952901111</t>
  </si>
  <si>
    <t>Vyčištění budov bytové a občanské výstavby při výšce podlaží do 4 m</t>
  </si>
  <si>
    <t>-437492589</t>
  </si>
  <si>
    <t>11,7+16,4+20+23,1+6+12,3+18,1+2,6</t>
  </si>
  <si>
    <t>974031132</t>
  </si>
  <si>
    <t>Vysekání rýh ve zdivu cihelném hl do 50 mm š do 70 mm</t>
  </si>
  <si>
    <t>114659869</t>
  </si>
  <si>
    <t>3,5*6</t>
  </si>
  <si>
    <t>7</t>
  </si>
  <si>
    <t>977151124</t>
  </si>
  <si>
    <t>Jádrové vrty diamantovými korunkami do stavebních materiálů D přes 150 do 180 mm</t>
  </si>
  <si>
    <t>-842192564</t>
  </si>
  <si>
    <t>3*0,7+0,4+8*0,85</t>
  </si>
  <si>
    <t>997</t>
  </si>
  <si>
    <t>Přesun sutě</t>
  </si>
  <si>
    <t>8</t>
  </si>
  <si>
    <t>997013211</t>
  </si>
  <si>
    <t>Vnitrostaveništní doprava suti a vybouraných hmot pro budovy v do 6 m ručně</t>
  </si>
  <si>
    <t>t</t>
  </si>
  <si>
    <t>-1860477833</t>
  </si>
  <si>
    <t>997013501</t>
  </si>
  <si>
    <t>Odvoz suti a vybouraných hmot na skládku nebo meziskládku do 1 km se složením</t>
  </si>
  <si>
    <t>1790293145</t>
  </si>
  <si>
    <t>10</t>
  </si>
  <si>
    <t>997013509</t>
  </si>
  <si>
    <t>Příplatek k odvozu suti a vybouraných hmot na skládku ZKD 1 km přes 1 km</t>
  </si>
  <si>
    <t>-1293445950</t>
  </si>
  <si>
    <t>0,647*19</t>
  </si>
  <si>
    <t>11</t>
  </si>
  <si>
    <t>997013831</t>
  </si>
  <si>
    <t>Poplatek za uložení na skládce (skládkovné) stavebního odpadu směsného kód odpadu 170 904</t>
  </si>
  <si>
    <t>1145180386</t>
  </si>
  <si>
    <t>0,647</t>
  </si>
  <si>
    <t>998</t>
  </si>
  <si>
    <t>Přesun hmot</t>
  </si>
  <si>
    <t>12</t>
  </si>
  <si>
    <t>998011002</t>
  </si>
  <si>
    <t>Přesun hmot pro budovy zděné v přes 6 do 12 m</t>
  </si>
  <si>
    <t>-139719053</t>
  </si>
  <si>
    <t>PSV</t>
  </si>
  <si>
    <t>Práce a dodávky PSV</t>
  </si>
  <si>
    <t>713</t>
  </si>
  <si>
    <t>Izolace tepelné</t>
  </si>
  <si>
    <t>13</t>
  </si>
  <si>
    <t>713123r</t>
  </si>
  <si>
    <t>Utěsnění prostupů PUR pěnou</t>
  </si>
  <si>
    <t>16</t>
  </si>
  <si>
    <t>-1232603001</t>
  </si>
  <si>
    <t>9,3</t>
  </si>
  <si>
    <t>784</t>
  </si>
  <si>
    <t>Dokončovací práce - malby a tapety</t>
  </si>
  <si>
    <t>14</t>
  </si>
  <si>
    <t>784171101</t>
  </si>
  <si>
    <t>Zakrytí vnitřních podlah včetně pozdějšího odkrytí</t>
  </si>
  <si>
    <t>-1192581391</t>
  </si>
  <si>
    <t>110,2</t>
  </si>
  <si>
    <t>M</t>
  </si>
  <si>
    <t>58124844</t>
  </si>
  <si>
    <t>fólie pro malířské potřeby zakrývací tl 25µ 4x5m</t>
  </si>
  <si>
    <t>32</t>
  </si>
  <si>
    <t>467256795</t>
  </si>
  <si>
    <t>110,2*1,05 'Přepočtené koeficientem množství</t>
  </si>
  <si>
    <t>78417111r</t>
  </si>
  <si>
    <t>Zakrytí vnitřních ploch stěn, nábytku v místnostech v do 3,80 m</t>
  </si>
  <si>
    <t>-1452517130</t>
  </si>
  <si>
    <t>1*2*7+0,8*1,97*9+0,6*1,97*2"okna, dveře</t>
  </si>
  <si>
    <t>17</t>
  </si>
  <si>
    <t>-935357859</t>
  </si>
  <si>
    <t>30,548*1,05 'Přepočtené koeficientem množství</t>
  </si>
  <si>
    <t>18</t>
  </si>
  <si>
    <t>784181101</t>
  </si>
  <si>
    <t>Základní akrylátová jednonásobná penetrace podkladu v místnostech výšky do 3,80m</t>
  </si>
  <si>
    <t>1230418791</t>
  </si>
  <si>
    <t>110,2+2,95*2*(2,9+2,2+0,2+1,2+2,29+3,45+3,4+3,15+5,6+3,45+1,7+0,2+4,1+5,45+0,2+4+5,45+4,1+3,9)</t>
  </si>
  <si>
    <t>19</t>
  </si>
  <si>
    <t>784211101</t>
  </si>
  <si>
    <t>Dvojnásobné bílé malby ze směsí za mokra výborně otěruvzdorných v místnostech výšky do 3,80 m</t>
  </si>
  <si>
    <t>-1608096388</t>
  </si>
  <si>
    <t>446,146</t>
  </si>
  <si>
    <t>23007b - Elektroinstalace</t>
  </si>
  <si>
    <t xml:space="preserve">    741 - Elektroinstalace </t>
  </si>
  <si>
    <t>741</t>
  </si>
  <si>
    <t xml:space="preserve">Elektroinstalace </t>
  </si>
  <si>
    <t>74137r</t>
  </si>
  <si>
    <t>Elektroinstalace - viz příloha</t>
  </si>
  <si>
    <t>kpl</t>
  </si>
  <si>
    <t>-209394667</t>
  </si>
  <si>
    <t>23007c - Vzduchotechnika</t>
  </si>
  <si>
    <t xml:space="preserve">    751 - Vzduchotechnika</t>
  </si>
  <si>
    <t>751</t>
  </si>
  <si>
    <t>75111r</t>
  </si>
  <si>
    <t>Vzduchotechnika - v.v. viz příloha</t>
  </si>
  <si>
    <t>-1181341889</t>
  </si>
  <si>
    <t>23007d - Vedlejší rozpočtové náklady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</si>
  <si>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</si>
  <si>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</si>
  <si>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</si>
  <si>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</si>
  <si>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</si>
  <si>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VRN3</t>
  </si>
  <si>
    <t>Zařízení staveniště</t>
  </si>
  <si>
    <t>030001000</t>
  </si>
  <si>
    <t>%</t>
  </si>
  <si>
    <t>1024</t>
  </si>
  <si>
    <t>-1867615042</t>
  </si>
  <si>
    <t>VRN4</t>
  </si>
  <si>
    <t>Inženýrská činnost</t>
  </si>
  <si>
    <t>045203000</t>
  </si>
  <si>
    <t>Kompletační činnost</t>
  </si>
  <si>
    <t>-1261119647</t>
  </si>
  <si>
    <t>045303000</t>
  </si>
  <si>
    <t>Koordinační činnost</t>
  </si>
  <si>
    <t>-544671006</t>
  </si>
  <si>
    <t>VRN7</t>
  </si>
  <si>
    <t>Provozní vlivy</t>
  </si>
  <si>
    <t>070001000</t>
  </si>
  <si>
    <t>1193987964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</si>
</sst>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="1" customFormat="1" ht="36.96" customHeight="1">
      <c r="AR2" s="16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="1" customFormat="1" ht="12" customHeight="1">
      <c r="B5" s="20"/>
      <c r="D5" s="24" t="s">
        <v>13</v>
      </c>
      <c r="K5" s="25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0"/>
      <c r="BE5" s="26" t="s">
        <v>15</v>
      </c>
      <c r="BS5" s="17" t="s">
        <v>6</v>
      </c>
    </row>
    <row r="6" s="1" customFormat="1" ht="36.96" customHeight="1">
      <c r="B6" s="20"/>
      <c r="D6" s="27" t="s">
        <v>16</v>
      </c>
      <c r="K6" s="28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0"/>
      <c r="BE6" s="29"/>
      <c r="BS6" s="17" t="s">
        <v>6</v>
      </c>
    </row>
    <row r="7" s="1" customFormat="1" ht="12" customHeight="1">
      <c r="B7" s="20"/>
      <c r="D7" s="30" t="s">
        <v>18</v>
      </c>
      <c r="K7" s="25" t="s">
        <v>1</v>
      </c>
      <c r="AK7" s="30" t="s">
        <v>19</v>
      </c>
      <c r="AN7" s="25" t="s">
        <v>1</v>
      </c>
      <c r="AR7" s="20"/>
      <c r="BE7" s="29"/>
      <c r="BS7" s="17" t="s">
        <v>6</v>
      </c>
    </row>
    <row r="8" s="1" customFormat="1" ht="12" customHeight="1">
      <c r="B8" s="20"/>
      <c r="D8" s="30" t="s">
        <v>20</v>
      </c>
      <c r="K8" s="25" t="s">
        <v>21</v>
      </c>
      <c r="AK8" s="30" t="s">
        <v>22</v>
      </c>
      <c r="AN8" s="31" t="s">
        <v>23</v>
      </c>
      <c r="AR8" s="20"/>
      <c r="BE8" s="29"/>
      <c r="BS8" s="17" t="s">
        <v>6</v>
      </c>
    </row>
    <row r="9" s="1" customFormat="1" ht="14.4" customHeight="1">
      <c r="B9" s="20"/>
      <c r="AR9" s="20"/>
      <c r="BE9" s="29"/>
      <c r="BS9" s="17" t="s">
        <v>6</v>
      </c>
    </row>
    <row r="10" s="1" customFormat="1" ht="12" customHeight="1">
      <c r="B10" s="20"/>
      <c r="D10" s="30" t="s">
        <v>24</v>
      </c>
      <c r="AK10" s="30" t="s">
        <v>25</v>
      </c>
      <c r="AN10" s="25" t="s">
        <v>1</v>
      </c>
      <c r="AR10" s="20"/>
      <c r="BE10" s="29"/>
      <c r="BS10" s="17" t="s">
        <v>6</v>
      </c>
    </row>
    <row r="11" s="1" customFormat="1" ht="18.48" customHeight="1">
      <c r="B11" s="20"/>
      <c r="E11" s="25" t="s">
        <v>26</v>
      </c>
      <c r="AK11" s="30" t="s">
        <v>27</v>
      </c>
      <c r="AN11" s="25" t="s">
        <v>1</v>
      </c>
      <c r="AR11" s="20"/>
      <c r="BE11" s="29"/>
      <c r="BS11" s="17" t="s">
        <v>6</v>
      </c>
    </row>
    <row r="12" s="1" customFormat="1" ht="6.96" customHeight="1">
      <c r="B12" s="20"/>
      <c r="AR12" s="20"/>
      <c r="BE12" s="29"/>
      <c r="BS12" s="17" t="s">
        <v>6</v>
      </c>
    </row>
    <row r="13" s="1" customFormat="1" ht="12" customHeight="1">
      <c r="B13" s="20"/>
      <c r="D13" s="30" t="s">
        <v>28</v>
      </c>
      <c r="AK13" s="30" t="s">
        <v>25</v>
      </c>
      <c r="AN13" s="32" t="s">
        <v>29</v>
      </c>
      <c r="AR13" s="20"/>
      <c r="BE13" s="29"/>
      <c r="BS13" s="17" t="s">
        <v>6</v>
      </c>
    </row>
    <row r="14">
      <c r="B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N14" s="32" t="s">
        <v>29</v>
      </c>
      <c r="AR14" s="20"/>
      <c r="BE14" s="29"/>
      <c r="BS14" s="17" t="s">
        <v>6</v>
      </c>
    </row>
    <row r="15" s="1" customFormat="1" ht="6.96" customHeight="1">
      <c r="B15" s="20"/>
      <c r="AR15" s="20"/>
      <c r="BE15" s="29"/>
      <c r="BS15" s="17" t="s">
        <v>3</v>
      </c>
    </row>
    <row r="16" s="1" customFormat="1" ht="12" customHeight="1">
      <c r="B16" s="20"/>
      <c r="D16" s="30" t="s">
        <v>30</v>
      </c>
      <c r="AK16" s="30" t="s">
        <v>25</v>
      </c>
      <c r="AN16" s="25" t="s">
        <v>31</v>
      </c>
      <c r="AR16" s="20"/>
      <c r="BE16" s="29"/>
      <c r="BS16" s="17" t="s">
        <v>3</v>
      </c>
    </row>
    <row r="17" s="1" customFormat="1" ht="18.48" customHeight="1">
      <c r="B17" s="20"/>
      <c r="E17" s="25" t="s">
        <v>32</v>
      </c>
      <c r="AK17" s="30" t="s">
        <v>27</v>
      </c>
      <c r="AN17" s="25" t="s">
        <v>33</v>
      </c>
      <c r="AR17" s="20"/>
      <c r="BE17" s="29"/>
      <c r="BS17" s="17" t="s">
        <v>34</v>
      </c>
    </row>
    <row r="18" s="1" customFormat="1" ht="6.96" customHeight="1">
      <c r="B18" s="20"/>
      <c r="AR18" s="20"/>
      <c r="BE18" s="29"/>
      <c r="BS18" s="17" t="s">
        <v>6</v>
      </c>
    </row>
    <row r="19" s="1" customFormat="1" ht="12" customHeight="1">
      <c r="B19" s="20"/>
      <c r="D19" s="30" t="s">
        <v>35</v>
      </c>
      <c r="AK19" s="30" t="s">
        <v>25</v>
      </c>
      <c r="AN19" s="25" t="s">
        <v>31</v>
      </c>
      <c r="AR19" s="20"/>
      <c r="BE19" s="29"/>
      <c r="BS19" s="17" t="s">
        <v>6</v>
      </c>
    </row>
    <row r="20" s="1" customFormat="1" ht="18.48" customHeight="1">
      <c r="B20" s="20"/>
      <c r="E20" s="25" t="s">
        <v>32</v>
      </c>
      <c r="AK20" s="30" t="s">
        <v>27</v>
      </c>
      <c r="AN20" s="25" t="s">
        <v>33</v>
      </c>
      <c r="AR20" s="20"/>
      <c r="BE20" s="29"/>
      <c r="BS20" s="17" t="s">
        <v>34</v>
      </c>
    </row>
    <row r="21" s="1" customFormat="1" ht="6.96" customHeight="1">
      <c r="B21" s="20"/>
      <c r="AR21" s="20"/>
      <c r="BE21" s="29"/>
    </row>
    <row r="22" s="1" customFormat="1" ht="12" customHeight="1">
      <c r="B22" s="20"/>
      <c r="D22" s="30" t="s">
        <v>36</v>
      </c>
      <c r="AR22" s="20"/>
      <c r="BE22" s="29"/>
    </row>
    <row r="23" s="1" customFormat="1" ht="16.5" customHeight="1">
      <c r="B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s="1" customFormat="1" ht="6.96" customHeight="1">
      <c r="B24" s="20"/>
      <c r="AR24" s="20"/>
      <c r="BE24" s="29"/>
    </row>
    <row r="25" s="1" customFormat="1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2" customFormat="1" ht="25.92" customHeight="1">
      <c r="A26" s="36"/>
      <c r="B26" s="37"/>
      <c r="C26" s="36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6"/>
      <c r="AQ26" s="36"/>
      <c r="AR26" s="37"/>
      <c r="BE26" s="29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7"/>
      <c r="BE27" s="29"/>
    </row>
    <row r="28" s="2" customForma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38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39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40</v>
      </c>
      <c r="AL28" s="41"/>
      <c r="AM28" s="41"/>
      <c r="AN28" s="41"/>
      <c r="AO28" s="41"/>
      <c r="AP28" s="36"/>
      <c r="AQ28" s="36"/>
      <c r="AR28" s="37"/>
      <c r="BE28" s="29"/>
    </row>
    <row r="29" s="3" customFormat="1" ht="14.4" customHeight="1">
      <c r="A29" s="3"/>
      <c r="B29" s="42"/>
      <c r="C29" s="3"/>
      <c r="D29" s="30" t="s">
        <v>41</v>
      </c>
      <c r="E29" s="3"/>
      <c r="F29" s="30" t="s">
        <v>42</v>
      </c>
      <c r="G29" s="3"/>
      <c r="H29" s="3"/>
      <c r="I29" s="3"/>
      <c r="J29" s="3"/>
      <c r="K29" s="3"/>
      <c r="L29" s="43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4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4">
        <f>ROUND(AV94, 2)</f>
        <v>0</v>
      </c>
      <c r="AL29" s="3"/>
      <c r="AM29" s="3"/>
      <c r="AN29" s="3"/>
      <c r="AO29" s="3"/>
      <c r="AP29" s="3"/>
      <c r="AQ29" s="3"/>
      <c r="AR29" s="42"/>
      <c r="BE29" s="45"/>
    </row>
    <row r="30" s="3" customFormat="1" ht="14.4" customHeight="1">
      <c r="A30" s="3"/>
      <c r="B30" s="42"/>
      <c r="C30" s="3"/>
      <c r="D30" s="3"/>
      <c r="E30" s="3"/>
      <c r="F30" s="30" t="s">
        <v>43</v>
      </c>
      <c r="G30" s="3"/>
      <c r="H30" s="3"/>
      <c r="I30" s="3"/>
      <c r="J30" s="3"/>
      <c r="K30" s="3"/>
      <c r="L30" s="43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4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4">
        <f>ROUND(AW94, 2)</f>
        <v>0</v>
      </c>
      <c r="AL30" s="3"/>
      <c r="AM30" s="3"/>
      <c r="AN30" s="3"/>
      <c r="AO30" s="3"/>
      <c r="AP30" s="3"/>
      <c r="AQ30" s="3"/>
      <c r="AR30" s="42"/>
      <c r="BE30" s="45"/>
    </row>
    <row r="31" hidden="1" s="3" customFormat="1" ht="14.4" customHeight="1">
      <c r="A31" s="3"/>
      <c r="B31" s="42"/>
      <c r="C31" s="3"/>
      <c r="D31" s="3"/>
      <c r="E31" s="3"/>
      <c r="F31" s="30" t="s">
        <v>44</v>
      </c>
      <c r="G31" s="3"/>
      <c r="H31" s="3"/>
      <c r="I31" s="3"/>
      <c r="J31" s="3"/>
      <c r="K31" s="3"/>
      <c r="L31" s="43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4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4">
        <v>0</v>
      </c>
      <c r="AL31" s="3"/>
      <c r="AM31" s="3"/>
      <c r="AN31" s="3"/>
      <c r="AO31" s="3"/>
      <c r="AP31" s="3"/>
      <c r="AQ31" s="3"/>
      <c r="AR31" s="42"/>
      <c r="BE31" s="45"/>
    </row>
    <row r="32" hidden="1" s="3" customFormat="1" ht="14.4" customHeight="1">
      <c r="A32" s="3"/>
      <c r="B32" s="42"/>
      <c r="C32" s="3"/>
      <c r="D32" s="3"/>
      <c r="E32" s="3"/>
      <c r="F32" s="30" t="s">
        <v>45</v>
      </c>
      <c r="G32" s="3"/>
      <c r="H32" s="3"/>
      <c r="I32" s="3"/>
      <c r="J32" s="3"/>
      <c r="K32" s="3"/>
      <c r="L32" s="43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v>0</v>
      </c>
      <c r="AL32" s="3"/>
      <c r="AM32" s="3"/>
      <c r="AN32" s="3"/>
      <c r="AO32" s="3"/>
      <c r="AP32" s="3"/>
      <c r="AQ32" s="3"/>
      <c r="AR32" s="42"/>
      <c r="BE32" s="45"/>
    </row>
    <row r="33" hidden="1" s="3" customFormat="1" ht="14.4" customHeight="1">
      <c r="A33" s="3"/>
      <c r="B33" s="42"/>
      <c r="C33" s="3"/>
      <c r="D33" s="3"/>
      <c r="E33" s="3"/>
      <c r="F33" s="30" t="s">
        <v>46</v>
      </c>
      <c r="G33" s="3"/>
      <c r="H33" s="3"/>
      <c r="I33" s="3"/>
      <c r="J33" s="3"/>
      <c r="K33" s="3"/>
      <c r="L33" s="43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v>0</v>
      </c>
      <c r="AL33" s="3"/>
      <c r="AM33" s="3"/>
      <c r="AN33" s="3"/>
      <c r="AO33" s="3"/>
      <c r="AP33" s="3"/>
      <c r="AQ33" s="3"/>
      <c r="AR33" s="42"/>
      <c r="BE33" s="45"/>
    </row>
    <row r="34" s="2" customFormat="1" ht="6.96" customHeight="1">
      <c r="A34" s="3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7"/>
      <c r="BE34" s="29"/>
    </row>
    <row r="35" s="2" customFormat="1" ht="25.92" customHeight="1">
      <c r="A35" s="36"/>
      <c r="B35" s="37"/>
      <c r="C35" s="46"/>
      <c r="D35" s="47" t="s">
        <v>47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48</v>
      </c>
      <c r="U35" s="48"/>
      <c r="V35" s="48"/>
      <c r="W35" s="48"/>
      <c r="X35" s="50" t="s">
        <v>49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7"/>
      <c r="B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BE36" s="36"/>
    </row>
    <row r="37" s="2" customFormat="1" ht="14.4" customHeight="1">
      <c r="A37" s="36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BE37" s="36"/>
    </row>
    <row r="38" s="1" customFormat="1" ht="14.4" customHeight="1">
      <c r="B38" s="20"/>
      <c r="AR38" s="20"/>
    </row>
    <row r="39" s="1" customFormat="1" ht="14.4" customHeight="1">
      <c r="B39" s="20"/>
      <c r="AR39" s="20"/>
    </row>
    <row r="40" s="1" customFormat="1" ht="14.4" customHeight="1">
      <c r="B40" s="20"/>
      <c r="AR40" s="20"/>
    </row>
    <row r="41" s="1" customFormat="1" ht="14.4" customHeight="1">
      <c r="B41" s="20"/>
      <c r="AR41" s="20"/>
    </row>
    <row r="42" s="1" customFormat="1" ht="14.4" customHeight="1">
      <c r="B42" s="20"/>
      <c r="AR42" s="20"/>
    </row>
    <row r="43" s="1" customFormat="1" ht="14.4" customHeight="1">
      <c r="B43" s="20"/>
      <c r="AR43" s="20"/>
    </row>
    <row r="44" s="1" customFormat="1" ht="14.4" customHeight="1">
      <c r="B44" s="20"/>
      <c r="AR44" s="20"/>
    </row>
    <row r="45" s="1" customFormat="1" ht="14.4" customHeight="1">
      <c r="B45" s="20"/>
      <c r="AR45" s="20"/>
    </row>
    <row r="46" s="1" customFormat="1" ht="14.4" customHeight="1">
      <c r="B46" s="20"/>
      <c r="AR46" s="20"/>
    </row>
    <row r="47" s="1" customFormat="1" ht="14.4" customHeight="1">
      <c r="B47" s="20"/>
      <c r="AR47" s="20"/>
    </row>
    <row r="48" s="1" customFormat="1" ht="14.4" customHeight="1">
      <c r="B48" s="20"/>
      <c r="AR48" s="20"/>
    </row>
    <row r="49" s="2" customFormat="1" ht="14.4" customHeight="1">
      <c r="B49" s="53"/>
      <c r="D49" s="54" t="s">
        <v>50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51</v>
      </c>
      <c r="AI49" s="55"/>
      <c r="AJ49" s="55"/>
      <c r="AK49" s="55"/>
      <c r="AL49" s="55"/>
      <c r="AM49" s="55"/>
      <c r="AN49" s="55"/>
      <c r="AO49" s="55"/>
      <c r="AR49" s="53"/>
    </row>
    <row r="50">
      <c r="B50" s="20"/>
      <c r="AR50" s="20"/>
    </row>
    <row r="51">
      <c r="B51" s="20"/>
      <c r="AR51" s="20"/>
    </row>
    <row r="52">
      <c r="B52" s="20"/>
      <c r="AR52" s="20"/>
    </row>
    <row r="53">
      <c r="B53" s="20"/>
      <c r="AR53" s="20"/>
    </row>
    <row r="54">
      <c r="B54" s="20"/>
      <c r="AR54" s="20"/>
    </row>
    <row r="55">
      <c r="B55" s="20"/>
      <c r="AR55" s="20"/>
    </row>
    <row r="56">
      <c r="B56" s="20"/>
      <c r="AR56" s="20"/>
    </row>
    <row r="57">
      <c r="B57" s="20"/>
      <c r="AR57" s="20"/>
    </row>
    <row r="58">
      <c r="B58" s="20"/>
      <c r="AR58" s="20"/>
    </row>
    <row r="59">
      <c r="B59" s="20"/>
      <c r="AR59" s="20"/>
    </row>
    <row r="60" s="2" customFormat="1">
      <c r="A60" s="36"/>
      <c r="B60" s="37"/>
      <c r="C60" s="36"/>
      <c r="D60" s="56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6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6" t="s">
        <v>52</v>
      </c>
      <c r="AI60" s="39"/>
      <c r="AJ60" s="39"/>
      <c r="AK60" s="39"/>
      <c r="AL60" s="39"/>
      <c r="AM60" s="56" t="s">
        <v>53</v>
      </c>
      <c r="AN60" s="39"/>
      <c r="AO60" s="39"/>
      <c r="AP60" s="36"/>
      <c r="AQ60" s="36"/>
      <c r="AR60" s="37"/>
      <c r="BE60" s="36"/>
    </row>
    <row r="61">
      <c r="B61" s="20"/>
      <c r="AR61" s="20"/>
    </row>
    <row r="62">
      <c r="B62" s="20"/>
      <c r="AR62" s="20"/>
    </row>
    <row r="63">
      <c r="B63" s="20"/>
      <c r="AR63" s="20"/>
    </row>
    <row r="64" s="2" customFormat="1">
      <c r="A64" s="36"/>
      <c r="B64" s="37"/>
      <c r="C64" s="36"/>
      <c r="D64" s="54" t="s">
        <v>54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4" t="s">
        <v>55</v>
      </c>
      <c r="AI64" s="57"/>
      <c r="AJ64" s="57"/>
      <c r="AK64" s="57"/>
      <c r="AL64" s="57"/>
      <c r="AM64" s="57"/>
      <c r="AN64" s="57"/>
      <c r="AO64" s="57"/>
      <c r="AP64" s="36"/>
      <c r="AQ64" s="36"/>
      <c r="AR64" s="37"/>
      <c r="BE64" s="36"/>
    </row>
    <row r="65">
      <c r="B65" s="20"/>
      <c r="AR65" s="20"/>
    </row>
    <row r="66">
      <c r="B66" s="20"/>
      <c r="AR66" s="20"/>
    </row>
    <row r="67">
      <c r="B67" s="20"/>
      <c r="AR67" s="20"/>
    </row>
    <row r="68">
      <c r="B68" s="20"/>
      <c r="AR68" s="20"/>
    </row>
    <row r="69">
      <c r="B69" s="20"/>
      <c r="AR69" s="20"/>
    </row>
    <row r="70">
      <c r="B70" s="20"/>
      <c r="AR70" s="20"/>
    </row>
    <row r="71">
      <c r="B71" s="20"/>
      <c r="AR71" s="20"/>
    </row>
    <row r="72">
      <c r="B72" s="20"/>
      <c r="AR72" s="20"/>
    </row>
    <row r="73">
      <c r="B73" s="20"/>
      <c r="AR73" s="20"/>
    </row>
    <row r="74">
      <c r="B74" s="20"/>
      <c r="AR74" s="20"/>
    </row>
    <row r="75" s="2" customFormat="1">
      <c r="A75" s="36"/>
      <c r="B75" s="37"/>
      <c r="C75" s="36"/>
      <c r="D75" s="56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6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6" t="s">
        <v>52</v>
      </c>
      <c r="AI75" s="39"/>
      <c r="AJ75" s="39"/>
      <c r="AK75" s="39"/>
      <c r="AL75" s="39"/>
      <c r="AM75" s="56" t="s">
        <v>53</v>
      </c>
      <c r="AN75" s="39"/>
      <c r="AO75" s="39"/>
      <c r="AP75" s="36"/>
      <c r="AQ75" s="36"/>
      <c r="AR75" s="37"/>
      <c r="BE75" s="36"/>
    </row>
    <row r="76" s="2" customForma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  <c r="BE76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7"/>
      <c r="B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7"/>
      <c r="BE81" s="36"/>
    </row>
    <row r="82" s="2" customFormat="1" ht="24.96" customHeight="1">
      <c r="A82" s="36"/>
      <c r="B82" s="37"/>
      <c r="C82" s="21" t="s">
        <v>56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B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  <c r="BE83" s="36"/>
    </row>
    <row r="84" s="4" customFormat="1" ht="12" customHeight="1">
      <c r="A84" s="4"/>
      <c r="B84" s="62"/>
      <c r="C84" s="30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23007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2"/>
      <c r="BE84" s="4"/>
    </row>
    <row r="85" s="5" customFormat="1" ht="36.96" customHeight="1">
      <c r="A85" s="5"/>
      <c r="B85" s="63"/>
      <c r="C85" s="64" t="s">
        <v>16</v>
      </c>
      <c r="D85" s="5"/>
      <c r="E85" s="5"/>
      <c r="F85" s="5"/>
      <c r="G85" s="5"/>
      <c r="H85" s="5"/>
      <c r="I85" s="5"/>
      <c r="J85" s="5"/>
      <c r="K85" s="5"/>
      <c r="L85" s="65" t="str">
        <f>K6</f>
        <v>KOLÍN, TOVÁRNÍ 45/13, 14, 15 - SANACE OBYTNÝCH PROSTOR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3"/>
      <c r="BE85" s="5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  <c r="BE86" s="36"/>
    </row>
    <row r="87" s="2" customFormat="1" ht="12" customHeight="1">
      <c r="A87" s="36"/>
      <c r="B87" s="37"/>
      <c r="C87" s="30" t="s">
        <v>20</v>
      </c>
      <c r="D87" s="36"/>
      <c r="E87" s="36"/>
      <c r="F87" s="36"/>
      <c r="G87" s="36"/>
      <c r="H87" s="36"/>
      <c r="I87" s="36"/>
      <c r="J87" s="36"/>
      <c r="K87" s="36"/>
      <c r="L87" s="66" t="str">
        <f>IF(K8="","",K8)</f>
        <v>Kolín, Tovární 45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0" t="s">
        <v>22</v>
      </c>
      <c r="AJ87" s="36"/>
      <c r="AK87" s="36"/>
      <c r="AL87" s="36"/>
      <c r="AM87" s="67" t="str">
        <f>IF(AN8= "","",AN8)</f>
        <v>23. 1. 2023</v>
      </c>
      <c r="AN87" s="67"/>
      <c r="AO87" s="36"/>
      <c r="AP87" s="36"/>
      <c r="AQ87" s="36"/>
      <c r="AR87" s="37"/>
      <c r="B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  <c r="BE88" s="36"/>
    </row>
    <row r="89" s="2" customFormat="1" ht="25.65" customHeight="1">
      <c r="A89" s="36"/>
      <c r="B89" s="37"/>
      <c r="C89" s="30" t="s">
        <v>24</v>
      </c>
      <c r="D89" s="36"/>
      <c r="E89" s="36"/>
      <c r="F89" s="36"/>
      <c r="G89" s="36"/>
      <c r="H89" s="36"/>
      <c r="I89" s="36"/>
      <c r="J89" s="36"/>
      <c r="K89" s="36"/>
      <c r="L89" s="4" t="str">
        <f>IF(E11= "","",E11)</f>
        <v>Město Kolín, Karlovo náměstí 78, Kolín I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0" t="s">
        <v>30</v>
      </c>
      <c r="AJ89" s="36"/>
      <c r="AK89" s="36"/>
      <c r="AL89" s="36"/>
      <c r="AM89" s="68" t="str">
        <f>IF(E17="","",E17)</f>
        <v>AZ PROJECT spol. s r.o., Plynárenská 830, Kolín IV</v>
      </c>
      <c r="AN89" s="4"/>
      <c r="AO89" s="4"/>
      <c r="AP89" s="4"/>
      <c r="AQ89" s="36"/>
      <c r="AR89" s="37"/>
      <c r="AS89" s="69" t="s">
        <v>57</v>
      </c>
      <c r="AT89" s="70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36"/>
    </row>
    <row r="90" s="2" customFormat="1" ht="25.65" customHeight="1">
      <c r="A90" s="36"/>
      <c r="B90" s="37"/>
      <c r="C90" s="30" t="s">
        <v>28</v>
      </c>
      <c r="D90" s="36"/>
      <c r="E90" s="36"/>
      <c r="F90" s="36"/>
      <c r="G90" s="36"/>
      <c r="H90" s="36"/>
      <c r="I90" s="36"/>
      <c r="J90" s="36"/>
      <c r="K90" s="36"/>
      <c r="L90" s="4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0" t="s">
        <v>35</v>
      </c>
      <c r="AJ90" s="36"/>
      <c r="AK90" s="36"/>
      <c r="AL90" s="36"/>
      <c r="AM90" s="68" t="str">
        <f>IF(E20="","",E20)</f>
        <v>AZ PROJECT spol. s r.o., Plynárenská 830, Kolín IV</v>
      </c>
      <c r="AN90" s="4"/>
      <c r="AO90" s="4"/>
      <c r="AP90" s="4"/>
      <c r="AQ90" s="36"/>
      <c r="AR90" s="37"/>
      <c r="AS90" s="73"/>
      <c r="AT90" s="74"/>
      <c r="AU90" s="75"/>
      <c r="AV90" s="75"/>
      <c r="AW90" s="75"/>
      <c r="AX90" s="75"/>
      <c r="AY90" s="75"/>
      <c r="AZ90" s="75"/>
      <c r="BA90" s="75"/>
      <c r="BB90" s="75"/>
      <c r="BC90" s="75"/>
      <c r="BD90" s="76"/>
      <c r="BE90" s="36"/>
    </row>
    <row r="91" s="2" customFormat="1" ht="10.8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73"/>
      <c r="AT91" s="74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36"/>
    </row>
    <row r="92" s="2" customFormat="1" ht="29.28" customHeight="1">
      <c r="A92" s="36"/>
      <c r="B92" s="37"/>
      <c r="C92" s="77" t="s">
        <v>58</v>
      </c>
      <c r="D92" s="78"/>
      <c r="E92" s="78"/>
      <c r="F92" s="78"/>
      <c r="G92" s="78"/>
      <c r="H92" s="79"/>
      <c r="I92" s="80" t="s">
        <v>59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81" t="s">
        <v>60</v>
      </c>
      <c r="AH92" s="78"/>
      <c r="AI92" s="78"/>
      <c r="AJ92" s="78"/>
      <c r="AK92" s="78"/>
      <c r="AL92" s="78"/>
      <c r="AM92" s="78"/>
      <c r="AN92" s="80" t="s">
        <v>61</v>
      </c>
      <c r="AO92" s="78"/>
      <c r="AP92" s="82"/>
      <c r="AQ92" s="83" t="s">
        <v>62</v>
      </c>
      <c r="AR92" s="37"/>
      <c r="AS92" s="84" t="s">
        <v>63</v>
      </c>
      <c r="AT92" s="85" t="s">
        <v>64</v>
      </c>
      <c r="AU92" s="85" t="s">
        <v>65</v>
      </c>
      <c r="AV92" s="85" t="s">
        <v>66</v>
      </c>
      <c r="AW92" s="85" t="s">
        <v>67</v>
      </c>
      <c r="AX92" s="85" t="s">
        <v>68</v>
      </c>
      <c r="AY92" s="85" t="s">
        <v>69</v>
      </c>
      <c r="AZ92" s="85" t="s">
        <v>70</v>
      </c>
      <c r="BA92" s="85" t="s">
        <v>71</v>
      </c>
      <c r="BB92" s="85" t="s">
        <v>72</v>
      </c>
      <c r="BC92" s="85" t="s">
        <v>73</v>
      </c>
      <c r="BD92" s="86" t="s">
        <v>74</v>
      </c>
      <c r="BE92" s="36"/>
    </row>
    <row r="93" s="2" customFormat="1" ht="10.8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87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9"/>
      <c r="BE93" s="36"/>
    </row>
    <row r="94" s="6" customFormat="1" ht="32.4" customHeight="1">
      <c r="A94" s="6"/>
      <c r="B94" s="90"/>
      <c r="C94" s="91" t="s">
        <v>75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>
        <f>ROUND(AG95,2)</f>
        <v>0</v>
      </c>
      <c r="AH94" s="93"/>
      <c r="AI94" s="93"/>
      <c r="AJ94" s="93"/>
      <c r="AK94" s="93"/>
      <c r="AL94" s="93"/>
      <c r="AM94" s="93"/>
      <c r="AN94" s="94">
        <f>SUM(AG94,AT94)</f>
        <v>0</v>
      </c>
      <c r="AO94" s="94"/>
      <c r="AP94" s="94"/>
      <c r="AQ94" s="95" t="s">
        <v>1</v>
      </c>
      <c r="AR94" s="90"/>
      <c r="AS94" s="96">
        <f>ROUND(AS95,2)</f>
        <v>0</v>
      </c>
      <c r="AT94" s="97">
        <f>ROUND(SUM(AV94:AW94),2)</f>
        <v>0</v>
      </c>
      <c r="AU94" s="98">
        <f>ROUND(AU95,5)</f>
        <v>0</v>
      </c>
      <c r="AV94" s="97">
        <f>ROUND(AZ94*L29,2)</f>
        <v>0</v>
      </c>
      <c r="AW94" s="97">
        <f>ROUND(BA94*L30,2)</f>
        <v>0</v>
      </c>
      <c r="AX94" s="97">
        <f>ROUND(BB94*L29,2)</f>
        <v>0</v>
      </c>
      <c r="AY94" s="97">
        <f>ROUND(BC94*L30,2)</f>
        <v>0</v>
      </c>
      <c r="AZ94" s="97">
        <f>ROUND(AZ95,2)</f>
        <v>0</v>
      </c>
      <c r="BA94" s="97">
        <f>ROUND(BA95,2)</f>
        <v>0</v>
      </c>
      <c r="BB94" s="97">
        <f>ROUND(BB95,2)</f>
        <v>0</v>
      </c>
      <c r="BC94" s="97">
        <f>ROUND(BC95,2)</f>
        <v>0</v>
      </c>
      <c r="BD94" s="99">
        <f>ROUND(BD95,2)</f>
        <v>0</v>
      </c>
      <c r="BE94" s="6"/>
      <c r="BS94" s="100" t="s">
        <v>76</v>
      </c>
      <c r="BT94" s="100" t="s">
        <v>77</v>
      </c>
      <c r="BU94" s="101" t="s">
        <v>78</v>
      </c>
      <c r="BV94" s="100" t="s">
        <v>79</v>
      </c>
      <c r="BW94" s="100" t="s">
        <v>4</v>
      </c>
      <c r="BX94" s="100" t="s">
        <v>80</v>
      </c>
      <c r="CL94" s="100" t="s">
        <v>1</v>
      </c>
    </row>
    <row r="95" s="7" customFormat="1" ht="24.75" customHeight="1">
      <c r="A95" s="7"/>
      <c r="B95" s="102"/>
      <c r="C95" s="103"/>
      <c r="D95" s="104" t="s">
        <v>14</v>
      </c>
      <c r="E95" s="104"/>
      <c r="F95" s="104"/>
      <c r="G95" s="104"/>
      <c r="H95" s="104"/>
      <c r="I95" s="105"/>
      <c r="J95" s="104" t="s">
        <v>17</v>
      </c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6">
        <f>ROUND(SUM(AG96:AG99),2)</f>
        <v>0</v>
      </c>
      <c r="AH95" s="105"/>
      <c r="AI95" s="105"/>
      <c r="AJ95" s="105"/>
      <c r="AK95" s="105"/>
      <c r="AL95" s="105"/>
      <c r="AM95" s="105"/>
      <c r="AN95" s="107">
        <f>SUM(AG95,AT95)</f>
        <v>0</v>
      </c>
      <c r="AO95" s="105"/>
      <c r="AP95" s="105"/>
      <c r="AQ95" s="108" t="s">
        <v>81</v>
      </c>
      <c r="AR95" s="102"/>
      <c r="AS95" s="109">
        <f>ROUND(SUM(AS96:AS99),2)</f>
        <v>0</v>
      </c>
      <c r="AT95" s="110">
        <f>ROUND(SUM(AV95:AW95),2)</f>
        <v>0</v>
      </c>
      <c r="AU95" s="111">
        <f>ROUND(SUM(AU96:AU99),5)</f>
        <v>0</v>
      </c>
      <c r="AV95" s="110">
        <f>ROUND(AZ95*L29,2)</f>
        <v>0</v>
      </c>
      <c r="AW95" s="110">
        <f>ROUND(BA95*L30,2)</f>
        <v>0</v>
      </c>
      <c r="AX95" s="110">
        <f>ROUND(BB95*L29,2)</f>
        <v>0</v>
      </c>
      <c r="AY95" s="110">
        <f>ROUND(BC95*L30,2)</f>
        <v>0</v>
      </c>
      <c r="AZ95" s="110">
        <f>ROUND(SUM(AZ96:AZ99),2)</f>
        <v>0</v>
      </c>
      <c r="BA95" s="110">
        <f>ROUND(SUM(BA96:BA99),2)</f>
        <v>0</v>
      </c>
      <c r="BB95" s="110">
        <f>ROUND(SUM(BB96:BB99),2)</f>
        <v>0</v>
      </c>
      <c r="BC95" s="110">
        <f>ROUND(SUM(BC96:BC99),2)</f>
        <v>0</v>
      </c>
      <c r="BD95" s="112">
        <f>ROUND(SUM(BD96:BD99),2)</f>
        <v>0</v>
      </c>
      <c r="BE95" s="7"/>
      <c r="BS95" s="113" t="s">
        <v>76</v>
      </c>
      <c r="BT95" s="113" t="s">
        <v>82</v>
      </c>
      <c r="BU95" s="113" t="s">
        <v>78</v>
      </c>
      <c r="BV95" s="113" t="s">
        <v>79</v>
      </c>
      <c r="BW95" s="113" t="s">
        <v>83</v>
      </c>
      <c r="BX95" s="113" t="s">
        <v>4</v>
      </c>
      <c r="CL95" s="113" t="s">
        <v>1</v>
      </c>
      <c r="CM95" s="113" t="s">
        <v>82</v>
      </c>
    </row>
    <row r="96" s="4" customFormat="1" ht="16.5" customHeight="1">
      <c r="A96" s="114" t="s">
        <v>84</v>
      </c>
      <c r="B96" s="62"/>
      <c r="C96" s="10"/>
      <c r="D96" s="10"/>
      <c r="E96" s="115" t="s">
        <v>85</v>
      </c>
      <c r="F96" s="115"/>
      <c r="G96" s="115"/>
      <c r="H96" s="115"/>
      <c r="I96" s="115"/>
      <c r="J96" s="10"/>
      <c r="K96" s="115" t="s">
        <v>86</v>
      </c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6">
        <f>'23007a - Stavební část'!J32</f>
        <v>0</v>
      </c>
      <c r="AH96" s="10"/>
      <c r="AI96" s="10"/>
      <c r="AJ96" s="10"/>
      <c r="AK96" s="10"/>
      <c r="AL96" s="10"/>
      <c r="AM96" s="10"/>
      <c r="AN96" s="116">
        <f>SUM(AG96,AT96)</f>
        <v>0</v>
      </c>
      <c r="AO96" s="10"/>
      <c r="AP96" s="10"/>
      <c r="AQ96" s="117" t="s">
        <v>87</v>
      </c>
      <c r="AR96" s="62"/>
      <c r="AS96" s="118">
        <v>0</v>
      </c>
      <c r="AT96" s="119">
        <f>ROUND(SUM(AV96:AW96),2)</f>
        <v>0</v>
      </c>
      <c r="AU96" s="120">
        <f>'23007a - Stavební část'!P128</f>
        <v>0</v>
      </c>
      <c r="AV96" s="119">
        <f>'23007a - Stavební část'!J35</f>
        <v>0</v>
      </c>
      <c r="AW96" s="119">
        <f>'23007a - Stavební část'!J36</f>
        <v>0</v>
      </c>
      <c r="AX96" s="119">
        <f>'23007a - Stavební část'!J37</f>
        <v>0</v>
      </c>
      <c r="AY96" s="119">
        <f>'23007a - Stavební část'!J38</f>
        <v>0</v>
      </c>
      <c r="AZ96" s="119">
        <f>'23007a - Stavební část'!F35</f>
        <v>0</v>
      </c>
      <c r="BA96" s="119">
        <f>'23007a - Stavební část'!F36</f>
        <v>0</v>
      </c>
      <c r="BB96" s="119">
        <f>'23007a - Stavební část'!F37</f>
        <v>0</v>
      </c>
      <c r="BC96" s="119">
        <f>'23007a - Stavební část'!F38</f>
        <v>0</v>
      </c>
      <c r="BD96" s="121">
        <f>'23007a - Stavební část'!F39</f>
        <v>0</v>
      </c>
      <c r="BE96" s="4"/>
      <c r="BT96" s="25" t="s">
        <v>88</v>
      </c>
      <c r="BV96" s="25" t="s">
        <v>79</v>
      </c>
      <c r="BW96" s="25" t="s">
        <v>89</v>
      </c>
      <c r="BX96" s="25" t="s">
        <v>83</v>
      </c>
      <c r="CL96" s="25" t="s">
        <v>1</v>
      </c>
    </row>
    <row r="97" s="4" customFormat="1" ht="16.5" customHeight="1">
      <c r="A97" s="114" t="s">
        <v>84</v>
      </c>
      <c r="B97" s="62"/>
      <c r="C97" s="10"/>
      <c r="D97" s="10"/>
      <c r="E97" s="115" t="s">
        <v>90</v>
      </c>
      <c r="F97" s="115"/>
      <c r="G97" s="115"/>
      <c r="H97" s="115"/>
      <c r="I97" s="115"/>
      <c r="J97" s="10"/>
      <c r="K97" s="115" t="s">
        <v>91</v>
      </c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6">
        <f>'23007b - Elektroinstalace'!J32</f>
        <v>0</v>
      </c>
      <c r="AH97" s="10"/>
      <c r="AI97" s="10"/>
      <c r="AJ97" s="10"/>
      <c r="AK97" s="10"/>
      <c r="AL97" s="10"/>
      <c r="AM97" s="10"/>
      <c r="AN97" s="116">
        <f>SUM(AG97,AT97)</f>
        <v>0</v>
      </c>
      <c r="AO97" s="10"/>
      <c r="AP97" s="10"/>
      <c r="AQ97" s="117" t="s">
        <v>87</v>
      </c>
      <c r="AR97" s="62"/>
      <c r="AS97" s="118">
        <v>0</v>
      </c>
      <c r="AT97" s="119">
        <f>ROUND(SUM(AV97:AW97),2)</f>
        <v>0</v>
      </c>
      <c r="AU97" s="120">
        <f>'23007b - Elektroinstalace'!P122</f>
        <v>0</v>
      </c>
      <c r="AV97" s="119">
        <f>'23007b - Elektroinstalace'!J35</f>
        <v>0</v>
      </c>
      <c r="AW97" s="119">
        <f>'23007b - Elektroinstalace'!J36</f>
        <v>0</v>
      </c>
      <c r="AX97" s="119">
        <f>'23007b - Elektroinstalace'!J37</f>
        <v>0</v>
      </c>
      <c r="AY97" s="119">
        <f>'23007b - Elektroinstalace'!J38</f>
        <v>0</v>
      </c>
      <c r="AZ97" s="119">
        <f>'23007b - Elektroinstalace'!F35</f>
        <v>0</v>
      </c>
      <c r="BA97" s="119">
        <f>'23007b - Elektroinstalace'!F36</f>
        <v>0</v>
      </c>
      <c r="BB97" s="119">
        <f>'23007b - Elektroinstalace'!F37</f>
        <v>0</v>
      </c>
      <c r="BC97" s="119">
        <f>'23007b - Elektroinstalace'!F38</f>
        <v>0</v>
      </c>
      <c r="BD97" s="121">
        <f>'23007b - Elektroinstalace'!F39</f>
        <v>0</v>
      </c>
      <c r="BE97" s="4"/>
      <c r="BT97" s="25" t="s">
        <v>88</v>
      </c>
      <c r="BV97" s="25" t="s">
        <v>79</v>
      </c>
      <c r="BW97" s="25" t="s">
        <v>92</v>
      </c>
      <c r="BX97" s="25" t="s">
        <v>83</v>
      </c>
      <c r="CL97" s="25" t="s">
        <v>1</v>
      </c>
    </row>
    <row r="98" s="4" customFormat="1" ht="16.5" customHeight="1">
      <c r="A98" s="114" t="s">
        <v>84</v>
      </c>
      <c r="B98" s="62"/>
      <c r="C98" s="10"/>
      <c r="D98" s="10"/>
      <c r="E98" s="115" t="s">
        <v>93</v>
      </c>
      <c r="F98" s="115"/>
      <c r="G98" s="115"/>
      <c r="H98" s="115"/>
      <c r="I98" s="115"/>
      <c r="J98" s="10"/>
      <c r="K98" s="115" t="s">
        <v>94</v>
      </c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6">
        <f>'23007c - Vzduchotechnika'!J32</f>
        <v>0</v>
      </c>
      <c r="AH98" s="10"/>
      <c r="AI98" s="10"/>
      <c r="AJ98" s="10"/>
      <c r="AK98" s="10"/>
      <c r="AL98" s="10"/>
      <c r="AM98" s="10"/>
      <c r="AN98" s="116">
        <f>SUM(AG98,AT98)</f>
        <v>0</v>
      </c>
      <c r="AO98" s="10"/>
      <c r="AP98" s="10"/>
      <c r="AQ98" s="117" t="s">
        <v>87</v>
      </c>
      <c r="AR98" s="62"/>
      <c r="AS98" s="118">
        <v>0</v>
      </c>
      <c r="AT98" s="119">
        <f>ROUND(SUM(AV98:AW98),2)</f>
        <v>0</v>
      </c>
      <c r="AU98" s="120">
        <f>'23007c - Vzduchotechnika'!P122</f>
        <v>0</v>
      </c>
      <c r="AV98" s="119">
        <f>'23007c - Vzduchotechnika'!J35</f>
        <v>0</v>
      </c>
      <c r="AW98" s="119">
        <f>'23007c - Vzduchotechnika'!J36</f>
        <v>0</v>
      </c>
      <c r="AX98" s="119">
        <f>'23007c - Vzduchotechnika'!J37</f>
        <v>0</v>
      </c>
      <c r="AY98" s="119">
        <f>'23007c - Vzduchotechnika'!J38</f>
        <v>0</v>
      </c>
      <c r="AZ98" s="119">
        <f>'23007c - Vzduchotechnika'!F35</f>
        <v>0</v>
      </c>
      <c r="BA98" s="119">
        <f>'23007c - Vzduchotechnika'!F36</f>
        <v>0</v>
      </c>
      <c r="BB98" s="119">
        <f>'23007c - Vzduchotechnika'!F37</f>
        <v>0</v>
      </c>
      <c r="BC98" s="119">
        <f>'23007c - Vzduchotechnika'!F38</f>
        <v>0</v>
      </c>
      <c r="BD98" s="121">
        <f>'23007c - Vzduchotechnika'!F39</f>
        <v>0</v>
      </c>
      <c r="BE98" s="4"/>
      <c r="BT98" s="25" t="s">
        <v>88</v>
      </c>
      <c r="BV98" s="25" t="s">
        <v>79</v>
      </c>
      <c r="BW98" s="25" t="s">
        <v>95</v>
      </c>
      <c r="BX98" s="25" t="s">
        <v>83</v>
      </c>
      <c r="CL98" s="25" t="s">
        <v>1</v>
      </c>
    </row>
    <row r="99" s="4" customFormat="1" ht="16.5" customHeight="1">
      <c r="A99" s="114" t="s">
        <v>84</v>
      </c>
      <c r="B99" s="62"/>
      <c r="C99" s="10"/>
      <c r="D99" s="10"/>
      <c r="E99" s="115" t="s">
        <v>96</v>
      </c>
      <c r="F99" s="115"/>
      <c r="G99" s="115"/>
      <c r="H99" s="115"/>
      <c r="I99" s="115"/>
      <c r="J99" s="10"/>
      <c r="K99" s="115" t="s">
        <v>97</v>
      </c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6">
        <f>'23007d - Vedlejší rozpočt...'!J32</f>
        <v>0</v>
      </c>
      <c r="AH99" s="10"/>
      <c r="AI99" s="10"/>
      <c r="AJ99" s="10"/>
      <c r="AK99" s="10"/>
      <c r="AL99" s="10"/>
      <c r="AM99" s="10"/>
      <c r="AN99" s="116">
        <f>SUM(AG99,AT99)</f>
        <v>0</v>
      </c>
      <c r="AO99" s="10"/>
      <c r="AP99" s="10"/>
      <c r="AQ99" s="117" t="s">
        <v>87</v>
      </c>
      <c r="AR99" s="62"/>
      <c r="AS99" s="122">
        <v>0</v>
      </c>
      <c r="AT99" s="123">
        <f>ROUND(SUM(AV99:AW99),2)</f>
        <v>0</v>
      </c>
      <c r="AU99" s="124">
        <f>'23007d - Vedlejší rozpočt...'!P124</f>
        <v>0</v>
      </c>
      <c r="AV99" s="123">
        <f>'23007d - Vedlejší rozpočt...'!J35</f>
        <v>0</v>
      </c>
      <c r="AW99" s="123">
        <f>'23007d - Vedlejší rozpočt...'!J36</f>
        <v>0</v>
      </c>
      <c r="AX99" s="123">
        <f>'23007d - Vedlejší rozpočt...'!J37</f>
        <v>0</v>
      </c>
      <c r="AY99" s="123">
        <f>'23007d - Vedlejší rozpočt...'!J38</f>
        <v>0</v>
      </c>
      <c r="AZ99" s="123">
        <f>'23007d - Vedlejší rozpočt...'!F35</f>
        <v>0</v>
      </c>
      <c r="BA99" s="123">
        <f>'23007d - Vedlejší rozpočt...'!F36</f>
        <v>0</v>
      </c>
      <c r="BB99" s="123">
        <f>'23007d - Vedlejší rozpočt...'!F37</f>
        <v>0</v>
      </c>
      <c r="BC99" s="123">
        <f>'23007d - Vedlejší rozpočt...'!F38</f>
        <v>0</v>
      </c>
      <c r="BD99" s="125">
        <f>'23007d - Vedlejší rozpočt...'!F39</f>
        <v>0</v>
      </c>
      <c r="BE99" s="4"/>
      <c r="BT99" s="25" t="s">
        <v>88</v>
      </c>
      <c r="BV99" s="25" t="s">
        <v>79</v>
      </c>
      <c r="BW99" s="25" t="s">
        <v>98</v>
      </c>
      <c r="BX99" s="25" t="s">
        <v>83</v>
      </c>
      <c r="CL99" s="25" t="s">
        <v>1</v>
      </c>
    </row>
    <row r="100" s="2" customFormat="1" ht="30" customHeight="1">
      <c r="A100" s="36"/>
      <c r="B100" s="37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7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</row>
    <row r="101" s="2" customFormat="1" ht="6.96" customHeight="1">
      <c r="A101" s="36"/>
      <c r="B101" s="58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37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</row>
  </sheetData>
  <mergeCells count="58">
    <mergeCell ref="L85:AJ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23007a - Stavební část'!C2" display="/"/>
    <hyperlink ref="A97" location="'23007b - Elektroinstalace'!C2" display="/"/>
    <hyperlink ref="A98" location="'23007c - Vzduchotechnika'!C2" display="/"/>
    <hyperlink ref="A99" location="'23007d - Vedlejší rozpoč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="1" customFormat="1" ht="24.96" customHeight="1">
      <c r="B4" s="20"/>
      <c r="D4" s="21" t="s">
        <v>99</v>
      </c>
      <c r="L4" s="20"/>
      <c r="M4" s="126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27" t="str">
        <f>'Rekapitulace stavby'!K6</f>
        <v>KOLÍN, TOVÁRNÍ 45/13, 14, 15 - SANACE OBYTNÝCH PROSTOR</v>
      </c>
      <c r="F7" s="30"/>
      <c r="G7" s="30"/>
      <c r="H7" s="30"/>
      <c r="L7" s="20"/>
    </row>
    <row r="8" s="1" customFormat="1" ht="12" customHeight="1">
      <c r="B8" s="20"/>
      <c r="D8" s="30" t="s">
        <v>100</v>
      </c>
      <c r="L8" s="20"/>
    </row>
    <row r="9" s="2" customFormat="1" ht="16.5" customHeight="1">
      <c r="A9" s="36"/>
      <c r="B9" s="37"/>
      <c r="C9" s="36"/>
      <c r="D9" s="36"/>
      <c r="E9" s="127" t="s">
        <v>101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37"/>
      <c r="C10" s="36"/>
      <c r="D10" s="30" t="s">
        <v>102</v>
      </c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37"/>
      <c r="C11" s="36"/>
      <c r="D11" s="36"/>
      <c r="E11" s="65" t="s">
        <v>103</v>
      </c>
      <c r="F11" s="36"/>
      <c r="G11" s="36"/>
      <c r="H11" s="36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37"/>
      <c r="C12" s="36"/>
      <c r="D12" s="36"/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37"/>
      <c r="C13" s="36"/>
      <c r="D13" s="30" t="s">
        <v>18</v>
      </c>
      <c r="E13" s="36"/>
      <c r="F13" s="25" t="s">
        <v>1</v>
      </c>
      <c r="G13" s="36"/>
      <c r="H13" s="36"/>
      <c r="I13" s="30" t="s">
        <v>19</v>
      </c>
      <c r="J13" s="25" t="s">
        <v>1</v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20</v>
      </c>
      <c r="E14" s="36"/>
      <c r="F14" s="25" t="s">
        <v>21</v>
      </c>
      <c r="G14" s="36"/>
      <c r="H14" s="36"/>
      <c r="I14" s="30" t="s">
        <v>22</v>
      </c>
      <c r="J14" s="67" t="str">
        <f>'Rekapitulace stavby'!AN8</f>
        <v>23. 1. 2023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37"/>
      <c r="C15" s="36"/>
      <c r="D15" s="36"/>
      <c r="E15" s="36"/>
      <c r="F15" s="36"/>
      <c r="G15" s="36"/>
      <c r="H15" s="36"/>
      <c r="I15" s="36"/>
      <c r="J15" s="36"/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37"/>
      <c r="C16" s="36"/>
      <c r="D16" s="30" t="s">
        <v>24</v>
      </c>
      <c r="E16" s="36"/>
      <c r="F16" s="36"/>
      <c r="G16" s="36"/>
      <c r="H16" s="36"/>
      <c r="I16" s="30" t="s">
        <v>25</v>
      </c>
      <c r="J16" s="25" t="s">
        <v>1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37"/>
      <c r="C17" s="36"/>
      <c r="D17" s="36"/>
      <c r="E17" s="25" t="s">
        <v>26</v>
      </c>
      <c r="F17" s="36"/>
      <c r="G17" s="36"/>
      <c r="H17" s="36"/>
      <c r="I17" s="30" t="s">
        <v>27</v>
      </c>
      <c r="J17" s="25" t="s">
        <v>1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37"/>
      <c r="C18" s="36"/>
      <c r="D18" s="36"/>
      <c r="E18" s="36"/>
      <c r="F18" s="36"/>
      <c r="G18" s="36"/>
      <c r="H18" s="36"/>
      <c r="I18" s="36"/>
      <c r="J18" s="36"/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37"/>
      <c r="C19" s="36"/>
      <c r="D19" s="30" t="s">
        <v>28</v>
      </c>
      <c r="E19" s="36"/>
      <c r="F19" s="36"/>
      <c r="G19" s="36"/>
      <c r="H19" s="36"/>
      <c r="I19" s="30" t="s">
        <v>25</v>
      </c>
      <c r="J19" s="31" t="str">
        <f>'Rekapitulace stavby'!AN13</f>
        <v>Vyplň údaj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37"/>
      <c r="C20" s="36"/>
      <c r="D20" s="36"/>
      <c r="E20" s="31" t="str">
        <f>'Rekapitulace stavby'!E14</f>
        <v>Vyplň údaj</v>
      </c>
      <c r="F20" s="25"/>
      <c r="G20" s="25"/>
      <c r="H20" s="25"/>
      <c r="I20" s="30" t="s">
        <v>27</v>
      </c>
      <c r="J20" s="31" t="str">
        <f>'Rekapitulace stavby'!AN14</f>
        <v>Vyplň údaj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37"/>
      <c r="C21" s="36"/>
      <c r="D21" s="36"/>
      <c r="E21" s="36"/>
      <c r="F21" s="36"/>
      <c r="G21" s="36"/>
      <c r="H21" s="36"/>
      <c r="I21" s="36"/>
      <c r="J21" s="36"/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37"/>
      <c r="C22" s="36"/>
      <c r="D22" s="30" t="s">
        <v>30</v>
      </c>
      <c r="E22" s="36"/>
      <c r="F22" s="36"/>
      <c r="G22" s="36"/>
      <c r="H22" s="36"/>
      <c r="I22" s="30" t="s">
        <v>25</v>
      </c>
      <c r="J22" s="25" t="s">
        <v>31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37"/>
      <c r="C23" s="36"/>
      <c r="D23" s="36"/>
      <c r="E23" s="25" t="s">
        <v>32</v>
      </c>
      <c r="F23" s="36"/>
      <c r="G23" s="36"/>
      <c r="H23" s="36"/>
      <c r="I23" s="30" t="s">
        <v>27</v>
      </c>
      <c r="J23" s="25" t="s">
        <v>33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37"/>
      <c r="C24" s="36"/>
      <c r="D24" s="36"/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37"/>
      <c r="C25" s="36"/>
      <c r="D25" s="30" t="s">
        <v>35</v>
      </c>
      <c r="E25" s="36"/>
      <c r="F25" s="36"/>
      <c r="G25" s="36"/>
      <c r="H25" s="36"/>
      <c r="I25" s="30" t="s">
        <v>25</v>
      </c>
      <c r="J25" s="25" t="s">
        <v>31</v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37"/>
      <c r="C26" s="36"/>
      <c r="D26" s="36"/>
      <c r="E26" s="25" t="s">
        <v>32</v>
      </c>
      <c r="F26" s="36"/>
      <c r="G26" s="36"/>
      <c r="H26" s="36"/>
      <c r="I26" s="30" t="s">
        <v>27</v>
      </c>
      <c r="J26" s="25" t="s">
        <v>33</v>
      </c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37"/>
      <c r="C28" s="36"/>
      <c r="D28" s="30" t="s">
        <v>36</v>
      </c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28"/>
      <c r="B29" s="129"/>
      <c r="C29" s="128"/>
      <c r="D29" s="128"/>
      <c r="E29" s="34" t="s">
        <v>1</v>
      </c>
      <c r="F29" s="34"/>
      <c r="G29" s="34"/>
      <c r="H29" s="34"/>
      <c r="I29" s="128"/>
      <c r="J29" s="128"/>
      <c r="K29" s="128"/>
      <c r="L29" s="130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</row>
    <row r="30" s="2" customFormat="1" ht="6.96" customHeight="1">
      <c r="A30" s="36"/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37"/>
      <c r="C32" s="36"/>
      <c r="D32" s="131" t="s">
        <v>37</v>
      </c>
      <c r="E32" s="36"/>
      <c r="F32" s="36"/>
      <c r="G32" s="36"/>
      <c r="H32" s="36"/>
      <c r="I32" s="36"/>
      <c r="J32" s="94">
        <f>ROUND(J128,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37"/>
      <c r="C33" s="36"/>
      <c r="D33" s="88"/>
      <c r="E33" s="88"/>
      <c r="F33" s="88"/>
      <c r="G33" s="88"/>
      <c r="H33" s="88"/>
      <c r="I33" s="88"/>
      <c r="J33" s="88"/>
      <c r="K33" s="88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6"/>
      <c r="F34" s="41" t="s">
        <v>39</v>
      </c>
      <c r="G34" s="36"/>
      <c r="H34" s="36"/>
      <c r="I34" s="41" t="s">
        <v>38</v>
      </c>
      <c r="J34" s="41" t="s">
        <v>40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37"/>
      <c r="C35" s="36"/>
      <c r="D35" s="132" t="s">
        <v>41</v>
      </c>
      <c r="E35" s="30" t="s">
        <v>42</v>
      </c>
      <c r="F35" s="133">
        <f>ROUND((SUM(BE128:BE175)),  2)</f>
        <v>0</v>
      </c>
      <c r="G35" s="36"/>
      <c r="H35" s="36"/>
      <c r="I35" s="134">
        <v>0.20999999999999999</v>
      </c>
      <c r="J35" s="133">
        <f>ROUND(((SUM(BE128:BE175))*I35), 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37"/>
      <c r="C36" s="36"/>
      <c r="D36" s="36"/>
      <c r="E36" s="30" t="s">
        <v>43</v>
      </c>
      <c r="F36" s="133">
        <f>ROUND((SUM(BF128:BF175)),  2)</f>
        <v>0</v>
      </c>
      <c r="G36" s="36"/>
      <c r="H36" s="36"/>
      <c r="I36" s="134">
        <v>0.14999999999999999</v>
      </c>
      <c r="J36" s="133">
        <f>ROUND(((SUM(BF128:BF175))*I36), 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44</v>
      </c>
      <c r="F37" s="133">
        <f>ROUND((SUM(BG128:BG175)),  2)</f>
        <v>0</v>
      </c>
      <c r="G37" s="36"/>
      <c r="H37" s="36"/>
      <c r="I37" s="134">
        <v>0.20999999999999999</v>
      </c>
      <c r="J37" s="133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7"/>
      <c r="C38" s="36"/>
      <c r="D38" s="36"/>
      <c r="E38" s="30" t="s">
        <v>45</v>
      </c>
      <c r="F38" s="133">
        <f>ROUND((SUM(BH128:BH175)),  2)</f>
        <v>0</v>
      </c>
      <c r="G38" s="36"/>
      <c r="H38" s="36"/>
      <c r="I38" s="134">
        <v>0.14999999999999999</v>
      </c>
      <c r="J38" s="133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7"/>
      <c r="C39" s="36"/>
      <c r="D39" s="36"/>
      <c r="E39" s="30" t="s">
        <v>46</v>
      </c>
      <c r="F39" s="133">
        <f>ROUND((SUM(BI128:BI175)),  2)</f>
        <v>0</v>
      </c>
      <c r="G39" s="36"/>
      <c r="H39" s="36"/>
      <c r="I39" s="134">
        <v>0</v>
      </c>
      <c r="J39" s="133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37"/>
      <c r="C41" s="135"/>
      <c r="D41" s="136" t="s">
        <v>47</v>
      </c>
      <c r="E41" s="79"/>
      <c r="F41" s="79"/>
      <c r="G41" s="137" t="s">
        <v>48</v>
      </c>
      <c r="H41" s="138" t="s">
        <v>49</v>
      </c>
      <c r="I41" s="79"/>
      <c r="J41" s="139">
        <f>SUM(J32:J39)</f>
        <v>0</v>
      </c>
      <c r="K41" s="140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37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50</v>
      </c>
      <c r="E50" s="55"/>
      <c r="F50" s="55"/>
      <c r="G50" s="54" t="s">
        <v>51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52</v>
      </c>
      <c r="E61" s="39"/>
      <c r="F61" s="141" t="s">
        <v>53</v>
      </c>
      <c r="G61" s="56" t="s">
        <v>52</v>
      </c>
      <c r="H61" s="39"/>
      <c r="I61" s="39"/>
      <c r="J61" s="142" t="s">
        <v>53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54</v>
      </c>
      <c r="E65" s="57"/>
      <c r="F65" s="57"/>
      <c r="G65" s="54" t="s">
        <v>55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52</v>
      </c>
      <c r="E76" s="39"/>
      <c r="F76" s="141" t="s">
        <v>53</v>
      </c>
      <c r="G76" s="56" t="s">
        <v>52</v>
      </c>
      <c r="H76" s="39"/>
      <c r="I76" s="39"/>
      <c r="J76" s="142" t="s">
        <v>53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104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27" t="str">
        <f>E7</f>
        <v>KOLÍN, TOVÁRNÍ 45/13, 14, 15 - SANACE OBYTNÝCH PROSTOR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20"/>
      <c r="C86" s="30" t="s">
        <v>100</v>
      </c>
      <c r="L86" s="20"/>
    </row>
    <row r="87" s="2" customFormat="1" ht="16.5" customHeight="1">
      <c r="A87" s="36"/>
      <c r="B87" s="37"/>
      <c r="C87" s="36"/>
      <c r="D87" s="36"/>
      <c r="E87" s="127" t="s">
        <v>101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30" t="s">
        <v>102</v>
      </c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6"/>
      <c r="D89" s="36"/>
      <c r="E89" s="65" t="str">
        <f>E11</f>
        <v>23007a - Stavební část</v>
      </c>
      <c r="F89" s="36"/>
      <c r="G89" s="36"/>
      <c r="H89" s="36"/>
      <c r="I89" s="36"/>
      <c r="J89" s="36"/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30" t="s">
        <v>20</v>
      </c>
      <c r="D91" s="36"/>
      <c r="E91" s="36"/>
      <c r="F91" s="25" t="str">
        <f>F14</f>
        <v>Kolín, Tovární 45</v>
      </c>
      <c r="G91" s="36"/>
      <c r="H91" s="36"/>
      <c r="I91" s="30" t="s">
        <v>22</v>
      </c>
      <c r="J91" s="67" t="str">
        <f>IF(J14="","",J14)</f>
        <v>23. 1. 2023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6"/>
      <c r="D92" s="36"/>
      <c r="E92" s="36"/>
      <c r="F92" s="36"/>
      <c r="G92" s="36"/>
      <c r="H92" s="36"/>
      <c r="I92" s="36"/>
      <c r="J92" s="36"/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40.05" customHeight="1">
      <c r="A93" s="36"/>
      <c r="B93" s="37"/>
      <c r="C93" s="30" t="s">
        <v>24</v>
      </c>
      <c r="D93" s="36"/>
      <c r="E93" s="36"/>
      <c r="F93" s="25" t="str">
        <f>E17</f>
        <v>Město Kolín, Karlovo náměstí 78, Kolín I</v>
      </c>
      <c r="G93" s="36"/>
      <c r="H93" s="36"/>
      <c r="I93" s="30" t="s">
        <v>30</v>
      </c>
      <c r="J93" s="34" t="str">
        <f>E23</f>
        <v>AZ PROJECT spol. s r.o., Plynárenská 830, Kolín IV</v>
      </c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40.05" customHeight="1">
      <c r="A94" s="36"/>
      <c r="B94" s="37"/>
      <c r="C94" s="30" t="s">
        <v>28</v>
      </c>
      <c r="D94" s="36"/>
      <c r="E94" s="36"/>
      <c r="F94" s="25" t="str">
        <f>IF(E20="","",E20)</f>
        <v>Vyplň údaj</v>
      </c>
      <c r="G94" s="36"/>
      <c r="H94" s="36"/>
      <c r="I94" s="30" t="s">
        <v>35</v>
      </c>
      <c r="J94" s="34" t="str">
        <f>E26</f>
        <v>AZ PROJECT spol. s r.o., Plynárenská 830, Kolín IV</v>
      </c>
      <c r="K94" s="36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43" t="s">
        <v>105</v>
      </c>
      <c r="D96" s="135"/>
      <c r="E96" s="135"/>
      <c r="F96" s="135"/>
      <c r="G96" s="135"/>
      <c r="H96" s="135"/>
      <c r="I96" s="135"/>
      <c r="J96" s="144" t="s">
        <v>106</v>
      </c>
      <c r="K96" s="135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6"/>
      <c r="D97" s="36"/>
      <c r="E97" s="36"/>
      <c r="F97" s="36"/>
      <c r="G97" s="36"/>
      <c r="H97" s="36"/>
      <c r="I97" s="36"/>
      <c r="J97" s="36"/>
      <c r="K97" s="36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45" t="s">
        <v>107</v>
      </c>
      <c r="D98" s="36"/>
      <c r="E98" s="36"/>
      <c r="F98" s="36"/>
      <c r="G98" s="36"/>
      <c r="H98" s="36"/>
      <c r="I98" s="36"/>
      <c r="J98" s="94">
        <f>J128</f>
        <v>0</v>
      </c>
      <c r="K98" s="36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7" t="s">
        <v>108</v>
      </c>
    </row>
    <row r="99" s="9" customFormat="1" ht="24.96" customHeight="1">
      <c r="A99" s="9"/>
      <c r="B99" s="146"/>
      <c r="C99" s="9"/>
      <c r="D99" s="147" t="s">
        <v>109</v>
      </c>
      <c r="E99" s="148"/>
      <c r="F99" s="148"/>
      <c r="G99" s="148"/>
      <c r="H99" s="148"/>
      <c r="I99" s="148"/>
      <c r="J99" s="149">
        <f>J129</f>
        <v>0</v>
      </c>
      <c r="K99" s="9"/>
      <c r="L99" s="14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0"/>
      <c r="C100" s="10"/>
      <c r="D100" s="151" t="s">
        <v>110</v>
      </c>
      <c r="E100" s="152"/>
      <c r="F100" s="152"/>
      <c r="G100" s="152"/>
      <c r="H100" s="152"/>
      <c r="I100" s="152"/>
      <c r="J100" s="153">
        <f>J130</f>
        <v>0</v>
      </c>
      <c r="K100" s="10"/>
      <c r="L100" s="15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0"/>
      <c r="C101" s="10"/>
      <c r="D101" s="151" t="s">
        <v>111</v>
      </c>
      <c r="E101" s="152"/>
      <c r="F101" s="152"/>
      <c r="G101" s="152"/>
      <c r="H101" s="152"/>
      <c r="I101" s="152"/>
      <c r="J101" s="153">
        <f>J139</f>
        <v>0</v>
      </c>
      <c r="K101" s="10"/>
      <c r="L101" s="15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0"/>
      <c r="C102" s="10"/>
      <c r="D102" s="151" t="s">
        <v>112</v>
      </c>
      <c r="E102" s="152"/>
      <c r="F102" s="152"/>
      <c r="G102" s="152"/>
      <c r="H102" s="152"/>
      <c r="I102" s="152"/>
      <c r="J102" s="153">
        <f>J149</f>
        <v>0</v>
      </c>
      <c r="K102" s="10"/>
      <c r="L102" s="15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0"/>
      <c r="C103" s="10"/>
      <c r="D103" s="151" t="s">
        <v>113</v>
      </c>
      <c r="E103" s="152"/>
      <c r="F103" s="152"/>
      <c r="G103" s="152"/>
      <c r="H103" s="152"/>
      <c r="I103" s="152"/>
      <c r="J103" s="153">
        <f>J157</f>
        <v>0</v>
      </c>
      <c r="K103" s="10"/>
      <c r="L103" s="15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6"/>
      <c r="C104" s="9"/>
      <c r="D104" s="147" t="s">
        <v>114</v>
      </c>
      <c r="E104" s="148"/>
      <c r="F104" s="148"/>
      <c r="G104" s="148"/>
      <c r="H104" s="148"/>
      <c r="I104" s="148"/>
      <c r="J104" s="149">
        <f>J159</f>
        <v>0</v>
      </c>
      <c r="K104" s="9"/>
      <c r="L104" s="14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0"/>
      <c r="C105" s="10"/>
      <c r="D105" s="151" t="s">
        <v>115</v>
      </c>
      <c r="E105" s="152"/>
      <c r="F105" s="152"/>
      <c r="G105" s="152"/>
      <c r="H105" s="152"/>
      <c r="I105" s="152"/>
      <c r="J105" s="153">
        <f>J160</f>
        <v>0</v>
      </c>
      <c r="K105" s="10"/>
      <c r="L105" s="15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0"/>
      <c r="C106" s="10"/>
      <c r="D106" s="151" t="s">
        <v>116</v>
      </c>
      <c r="E106" s="152"/>
      <c r="F106" s="152"/>
      <c r="G106" s="152"/>
      <c r="H106" s="152"/>
      <c r="I106" s="152"/>
      <c r="J106" s="153">
        <f>J163</f>
        <v>0</v>
      </c>
      <c r="K106" s="10"/>
      <c r="L106" s="15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6"/>
      <c r="B107" s="37"/>
      <c r="C107" s="36"/>
      <c r="D107" s="36"/>
      <c r="E107" s="36"/>
      <c r="F107" s="36"/>
      <c r="G107" s="36"/>
      <c r="H107" s="36"/>
      <c r="I107" s="36"/>
      <c r="J107" s="36"/>
      <c r="K107" s="36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12" s="2" customFormat="1" ht="6.96" customHeight="1">
      <c r="A112" s="36"/>
      <c r="B112" s="60"/>
      <c r="C112" s="61"/>
      <c r="D112" s="61"/>
      <c r="E112" s="61"/>
      <c r="F112" s="61"/>
      <c r="G112" s="61"/>
      <c r="H112" s="61"/>
      <c r="I112" s="61"/>
      <c r="J112" s="61"/>
      <c r="K112" s="61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24.96" customHeight="1">
      <c r="A113" s="36"/>
      <c r="B113" s="37"/>
      <c r="C113" s="21" t="s">
        <v>117</v>
      </c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6"/>
      <c r="D114" s="36"/>
      <c r="E114" s="36"/>
      <c r="F114" s="36"/>
      <c r="G114" s="36"/>
      <c r="H114" s="36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16</v>
      </c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6"/>
      <c r="D116" s="36"/>
      <c r="E116" s="127" t="str">
        <f>E7</f>
        <v>KOLÍN, TOVÁRNÍ 45/13, 14, 15 - SANACE OBYTNÝCH PROSTOR</v>
      </c>
      <c r="F116" s="30"/>
      <c r="G116" s="30"/>
      <c r="H116" s="30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1" customFormat="1" ht="12" customHeight="1">
      <c r="B117" s="20"/>
      <c r="C117" s="30" t="s">
        <v>100</v>
      </c>
      <c r="L117" s="20"/>
    </row>
    <row r="118" s="2" customFormat="1" ht="16.5" customHeight="1">
      <c r="A118" s="36"/>
      <c r="B118" s="37"/>
      <c r="C118" s="36"/>
      <c r="D118" s="36"/>
      <c r="E118" s="127" t="s">
        <v>101</v>
      </c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102</v>
      </c>
      <c r="D119" s="36"/>
      <c r="E119" s="36"/>
      <c r="F119" s="36"/>
      <c r="G119" s="36"/>
      <c r="H119" s="36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6.5" customHeight="1">
      <c r="A120" s="36"/>
      <c r="B120" s="37"/>
      <c r="C120" s="36"/>
      <c r="D120" s="36"/>
      <c r="E120" s="65" t="str">
        <f>E11</f>
        <v>23007a - Stavební část</v>
      </c>
      <c r="F120" s="36"/>
      <c r="G120" s="36"/>
      <c r="H120" s="36"/>
      <c r="I120" s="36"/>
      <c r="J120" s="36"/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6.96" customHeight="1">
      <c r="A121" s="36"/>
      <c r="B121" s="37"/>
      <c r="C121" s="36"/>
      <c r="D121" s="36"/>
      <c r="E121" s="36"/>
      <c r="F121" s="36"/>
      <c r="G121" s="36"/>
      <c r="H121" s="36"/>
      <c r="I121" s="36"/>
      <c r="J121" s="36"/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2" customHeight="1">
      <c r="A122" s="36"/>
      <c r="B122" s="37"/>
      <c r="C122" s="30" t="s">
        <v>20</v>
      </c>
      <c r="D122" s="36"/>
      <c r="E122" s="36"/>
      <c r="F122" s="25" t="str">
        <f>F14</f>
        <v>Kolín, Tovární 45</v>
      </c>
      <c r="G122" s="36"/>
      <c r="H122" s="36"/>
      <c r="I122" s="30" t="s">
        <v>22</v>
      </c>
      <c r="J122" s="67" t="str">
        <f>IF(J14="","",J14)</f>
        <v>23. 1. 2023</v>
      </c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6.96" customHeight="1">
      <c r="A123" s="36"/>
      <c r="B123" s="37"/>
      <c r="C123" s="36"/>
      <c r="D123" s="36"/>
      <c r="E123" s="36"/>
      <c r="F123" s="36"/>
      <c r="G123" s="36"/>
      <c r="H123" s="36"/>
      <c r="I123" s="36"/>
      <c r="J123" s="36"/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40.05" customHeight="1">
      <c r="A124" s="36"/>
      <c r="B124" s="37"/>
      <c r="C124" s="30" t="s">
        <v>24</v>
      </c>
      <c r="D124" s="36"/>
      <c r="E124" s="36"/>
      <c r="F124" s="25" t="str">
        <f>E17</f>
        <v>Město Kolín, Karlovo náměstí 78, Kolín I</v>
      </c>
      <c r="G124" s="36"/>
      <c r="H124" s="36"/>
      <c r="I124" s="30" t="s">
        <v>30</v>
      </c>
      <c r="J124" s="34" t="str">
        <f>E23</f>
        <v>AZ PROJECT spol. s r.o., Plynárenská 830, Kolín IV</v>
      </c>
      <c r="K124" s="36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40.05" customHeight="1">
      <c r="A125" s="36"/>
      <c r="B125" s="37"/>
      <c r="C125" s="30" t="s">
        <v>28</v>
      </c>
      <c r="D125" s="36"/>
      <c r="E125" s="36"/>
      <c r="F125" s="25" t="str">
        <f>IF(E20="","",E20)</f>
        <v>Vyplň údaj</v>
      </c>
      <c r="G125" s="36"/>
      <c r="H125" s="36"/>
      <c r="I125" s="30" t="s">
        <v>35</v>
      </c>
      <c r="J125" s="34" t="str">
        <f>E26</f>
        <v>AZ PROJECT spol. s r.o., Plynárenská 830, Kolín IV</v>
      </c>
      <c r="K125" s="36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0.32" customHeight="1">
      <c r="A126" s="36"/>
      <c r="B126" s="37"/>
      <c r="C126" s="36"/>
      <c r="D126" s="36"/>
      <c r="E126" s="36"/>
      <c r="F126" s="36"/>
      <c r="G126" s="36"/>
      <c r="H126" s="36"/>
      <c r="I126" s="36"/>
      <c r="J126" s="36"/>
      <c r="K126" s="36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11" customFormat="1" ht="29.28" customHeight="1">
      <c r="A127" s="154"/>
      <c r="B127" s="155"/>
      <c r="C127" s="156" t="s">
        <v>118</v>
      </c>
      <c r="D127" s="157" t="s">
        <v>62</v>
      </c>
      <c r="E127" s="157" t="s">
        <v>58</v>
      </c>
      <c r="F127" s="157" t="s">
        <v>59</v>
      </c>
      <c r="G127" s="157" t="s">
        <v>119</v>
      </c>
      <c r="H127" s="157" t="s">
        <v>120</v>
      </c>
      <c r="I127" s="157" t="s">
        <v>121</v>
      </c>
      <c r="J127" s="157" t="s">
        <v>106</v>
      </c>
      <c r="K127" s="158" t="s">
        <v>122</v>
      </c>
      <c r="L127" s="159"/>
      <c r="M127" s="84" t="s">
        <v>1</v>
      </c>
      <c r="N127" s="85" t="s">
        <v>41</v>
      </c>
      <c r="O127" s="85" t="s">
        <v>123</v>
      </c>
      <c r="P127" s="85" t="s">
        <v>124</v>
      </c>
      <c r="Q127" s="85" t="s">
        <v>125</v>
      </c>
      <c r="R127" s="85" t="s">
        <v>126</v>
      </c>
      <c r="S127" s="85" t="s">
        <v>127</v>
      </c>
      <c r="T127" s="86" t="s">
        <v>128</v>
      </c>
      <c r="U127" s="154"/>
      <c r="V127" s="154"/>
      <c r="W127" s="154"/>
      <c r="X127" s="154"/>
      <c r="Y127" s="154"/>
      <c r="Z127" s="154"/>
      <c r="AA127" s="154"/>
      <c r="AB127" s="154"/>
      <c r="AC127" s="154"/>
      <c r="AD127" s="154"/>
      <c r="AE127" s="154"/>
    </row>
    <row r="128" s="2" customFormat="1" ht="22.8" customHeight="1">
      <c r="A128" s="36"/>
      <c r="B128" s="37"/>
      <c r="C128" s="91" t="s">
        <v>129</v>
      </c>
      <c r="D128" s="36"/>
      <c r="E128" s="36"/>
      <c r="F128" s="36"/>
      <c r="G128" s="36"/>
      <c r="H128" s="36"/>
      <c r="I128" s="36"/>
      <c r="J128" s="160">
        <f>BK128</f>
        <v>0</v>
      </c>
      <c r="K128" s="36"/>
      <c r="L128" s="37"/>
      <c r="M128" s="87"/>
      <c r="N128" s="71"/>
      <c r="O128" s="88"/>
      <c r="P128" s="161">
        <f>P129+P159</f>
        <v>0</v>
      </c>
      <c r="Q128" s="88"/>
      <c r="R128" s="161">
        <f>R129+R159</f>
        <v>0.40918672</v>
      </c>
      <c r="S128" s="88"/>
      <c r="T128" s="162">
        <f>T129+T159</f>
        <v>0.64680000000000004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7" t="s">
        <v>76</v>
      </c>
      <c r="AU128" s="17" t="s">
        <v>108</v>
      </c>
      <c r="BK128" s="163">
        <f>BK129+BK159</f>
        <v>0</v>
      </c>
    </row>
    <row r="129" s="12" customFormat="1" ht="25.92" customHeight="1">
      <c r="A129" s="12"/>
      <c r="B129" s="164"/>
      <c r="C129" s="12"/>
      <c r="D129" s="165" t="s">
        <v>76</v>
      </c>
      <c r="E129" s="166" t="s">
        <v>130</v>
      </c>
      <c r="F129" s="166" t="s">
        <v>131</v>
      </c>
      <c r="G129" s="12"/>
      <c r="H129" s="12"/>
      <c r="I129" s="167"/>
      <c r="J129" s="168">
        <f>BK129</f>
        <v>0</v>
      </c>
      <c r="K129" s="12"/>
      <c r="L129" s="164"/>
      <c r="M129" s="169"/>
      <c r="N129" s="170"/>
      <c r="O129" s="170"/>
      <c r="P129" s="171">
        <f>P130+P139+P149+P157</f>
        <v>0</v>
      </c>
      <c r="Q129" s="170"/>
      <c r="R129" s="171">
        <f>R130+R139+R149+R157</f>
        <v>0.20368056000000001</v>
      </c>
      <c r="S129" s="170"/>
      <c r="T129" s="172">
        <f>T130+T139+T149+T157</f>
        <v>0.64680000000000004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5" t="s">
        <v>82</v>
      </c>
      <c r="AT129" s="173" t="s">
        <v>76</v>
      </c>
      <c r="AU129" s="173" t="s">
        <v>77</v>
      </c>
      <c r="AY129" s="165" t="s">
        <v>132</v>
      </c>
      <c r="BK129" s="174">
        <f>BK130+BK139+BK149+BK157</f>
        <v>0</v>
      </c>
    </row>
    <row r="130" s="12" customFormat="1" ht="22.8" customHeight="1">
      <c r="A130" s="12"/>
      <c r="B130" s="164"/>
      <c r="C130" s="12"/>
      <c r="D130" s="165" t="s">
        <v>76</v>
      </c>
      <c r="E130" s="175" t="s">
        <v>133</v>
      </c>
      <c r="F130" s="175" t="s">
        <v>134</v>
      </c>
      <c r="G130" s="12"/>
      <c r="H130" s="12"/>
      <c r="I130" s="167"/>
      <c r="J130" s="176">
        <f>BK130</f>
        <v>0</v>
      </c>
      <c r="K130" s="12"/>
      <c r="L130" s="164"/>
      <c r="M130" s="169"/>
      <c r="N130" s="170"/>
      <c r="O130" s="170"/>
      <c r="P130" s="171">
        <f>SUM(P131:P138)</f>
        <v>0</v>
      </c>
      <c r="Q130" s="170"/>
      <c r="R130" s="171">
        <f>SUM(R131:R138)</f>
        <v>0.17254556000000001</v>
      </c>
      <c r="S130" s="170"/>
      <c r="T130" s="172">
        <f>SUM(T131:T138)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5" t="s">
        <v>82</v>
      </c>
      <c r="AT130" s="173" t="s">
        <v>76</v>
      </c>
      <c r="AU130" s="173" t="s">
        <v>82</v>
      </c>
      <c r="AY130" s="165" t="s">
        <v>132</v>
      </c>
      <c r="BK130" s="174">
        <f>SUM(BK131:BK138)</f>
        <v>0</v>
      </c>
    </row>
    <row r="131" s="2" customFormat="1" ht="21.75" customHeight="1">
      <c r="A131" s="36"/>
      <c r="B131" s="177"/>
      <c r="C131" s="178" t="s">
        <v>82</v>
      </c>
      <c r="D131" s="178" t="s">
        <v>135</v>
      </c>
      <c r="E131" s="179" t="s">
        <v>136</v>
      </c>
      <c r="F131" s="180" t="s">
        <v>137</v>
      </c>
      <c r="G131" s="181" t="s">
        <v>138</v>
      </c>
      <c r="H131" s="182">
        <v>1.47</v>
      </c>
      <c r="I131" s="183"/>
      <c r="J131" s="184">
        <f>ROUND(I131*H131,2)</f>
        <v>0</v>
      </c>
      <c r="K131" s="180" t="s">
        <v>139</v>
      </c>
      <c r="L131" s="37"/>
      <c r="M131" s="185" t="s">
        <v>1</v>
      </c>
      <c r="N131" s="186" t="s">
        <v>43</v>
      </c>
      <c r="O131" s="75"/>
      <c r="P131" s="187">
        <f>O131*H131</f>
        <v>0</v>
      </c>
      <c r="Q131" s="187">
        <v>0.056000000000000001</v>
      </c>
      <c r="R131" s="187">
        <f>Q131*H131</f>
        <v>0.082320000000000004</v>
      </c>
      <c r="S131" s="187">
        <v>0</v>
      </c>
      <c r="T131" s="188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9" t="s">
        <v>140</v>
      </c>
      <c r="AT131" s="189" t="s">
        <v>135</v>
      </c>
      <c r="AU131" s="189" t="s">
        <v>88</v>
      </c>
      <c r="AY131" s="17" t="s">
        <v>132</v>
      </c>
      <c r="BE131" s="190">
        <f>IF(N131="základní",J131,0)</f>
        <v>0</v>
      </c>
      <c r="BF131" s="190">
        <f>IF(N131="snížená",J131,0)</f>
        <v>0</v>
      </c>
      <c r="BG131" s="190">
        <f>IF(N131="zákl. přenesená",J131,0)</f>
        <v>0</v>
      </c>
      <c r="BH131" s="190">
        <f>IF(N131="sníž. přenesená",J131,0)</f>
        <v>0</v>
      </c>
      <c r="BI131" s="190">
        <f>IF(N131="nulová",J131,0)</f>
        <v>0</v>
      </c>
      <c r="BJ131" s="17" t="s">
        <v>88</v>
      </c>
      <c r="BK131" s="190">
        <f>ROUND(I131*H131,2)</f>
        <v>0</v>
      </c>
      <c r="BL131" s="17" t="s">
        <v>140</v>
      </c>
      <c r="BM131" s="189" t="s">
        <v>141</v>
      </c>
    </row>
    <row r="132" s="13" customFormat="1">
      <c r="A132" s="13"/>
      <c r="B132" s="191"/>
      <c r="C132" s="13"/>
      <c r="D132" s="192" t="s">
        <v>142</v>
      </c>
      <c r="E132" s="193" t="s">
        <v>1</v>
      </c>
      <c r="F132" s="194" t="s">
        <v>143</v>
      </c>
      <c r="G132" s="13"/>
      <c r="H132" s="195">
        <v>1.47</v>
      </c>
      <c r="I132" s="196"/>
      <c r="J132" s="13"/>
      <c r="K132" s="13"/>
      <c r="L132" s="191"/>
      <c r="M132" s="197"/>
      <c r="N132" s="198"/>
      <c r="O132" s="198"/>
      <c r="P132" s="198"/>
      <c r="Q132" s="198"/>
      <c r="R132" s="198"/>
      <c r="S132" s="198"/>
      <c r="T132" s="19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3" t="s">
        <v>142</v>
      </c>
      <c r="AU132" s="193" t="s">
        <v>88</v>
      </c>
      <c r="AV132" s="13" t="s">
        <v>88</v>
      </c>
      <c r="AW132" s="13" t="s">
        <v>34</v>
      </c>
      <c r="AX132" s="13" t="s">
        <v>82</v>
      </c>
      <c r="AY132" s="193" t="s">
        <v>132</v>
      </c>
    </row>
    <row r="133" s="2" customFormat="1" ht="21.75" customHeight="1">
      <c r="A133" s="36"/>
      <c r="B133" s="177"/>
      <c r="C133" s="178" t="s">
        <v>88</v>
      </c>
      <c r="D133" s="178" t="s">
        <v>135</v>
      </c>
      <c r="E133" s="179" t="s">
        <v>144</v>
      </c>
      <c r="F133" s="180" t="s">
        <v>145</v>
      </c>
      <c r="G133" s="181" t="s">
        <v>138</v>
      </c>
      <c r="H133" s="182">
        <v>2.012</v>
      </c>
      <c r="I133" s="183"/>
      <c r="J133" s="184">
        <f>ROUND(I133*H133,2)</f>
        <v>0</v>
      </c>
      <c r="K133" s="180" t="s">
        <v>139</v>
      </c>
      <c r="L133" s="37"/>
      <c r="M133" s="185" t="s">
        <v>1</v>
      </c>
      <c r="N133" s="186" t="s">
        <v>43</v>
      </c>
      <c r="O133" s="75"/>
      <c r="P133" s="187">
        <f>O133*H133</f>
        <v>0</v>
      </c>
      <c r="Q133" s="187">
        <v>0.040629999999999999</v>
      </c>
      <c r="R133" s="187">
        <f>Q133*H133</f>
        <v>0.081747559999999997</v>
      </c>
      <c r="S133" s="187">
        <v>0</v>
      </c>
      <c r="T133" s="188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9" t="s">
        <v>140</v>
      </c>
      <c r="AT133" s="189" t="s">
        <v>135</v>
      </c>
      <c r="AU133" s="189" t="s">
        <v>88</v>
      </c>
      <c r="AY133" s="17" t="s">
        <v>132</v>
      </c>
      <c r="BE133" s="190">
        <f>IF(N133="základní",J133,0)</f>
        <v>0</v>
      </c>
      <c r="BF133" s="190">
        <f>IF(N133="snížená",J133,0)</f>
        <v>0</v>
      </c>
      <c r="BG133" s="190">
        <f>IF(N133="zákl. přenesená",J133,0)</f>
        <v>0</v>
      </c>
      <c r="BH133" s="190">
        <f>IF(N133="sníž. přenesená",J133,0)</f>
        <v>0</v>
      </c>
      <c r="BI133" s="190">
        <f>IF(N133="nulová",J133,0)</f>
        <v>0</v>
      </c>
      <c r="BJ133" s="17" t="s">
        <v>88</v>
      </c>
      <c r="BK133" s="190">
        <f>ROUND(I133*H133,2)</f>
        <v>0</v>
      </c>
      <c r="BL133" s="17" t="s">
        <v>140</v>
      </c>
      <c r="BM133" s="189" t="s">
        <v>146</v>
      </c>
    </row>
    <row r="134" s="13" customFormat="1">
      <c r="A134" s="13"/>
      <c r="B134" s="191"/>
      <c r="C134" s="13"/>
      <c r="D134" s="192" t="s">
        <v>142</v>
      </c>
      <c r="E134" s="193" t="s">
        <v>1</v>
      </c>
      <c r="F134" s="194" t="s">
        <v>147</v>
      </c>
      <c r="G134" s="13"/>
      <c r="H134" s="195">
        <v>1.47</v>
      </c>
      <c r="I134" s="196"/>
      <c r="J134" s="13"/>
      <c r="K134" s="13"/>
      <c r="L134" s="191"/>
      <c r="M134" s="197"/>
      <c r="N134" s="198"/>
      <c r="O134" s="198"/>
      <c r="P134" s="198"/>
      <c r="Q134" s="198"/>
      <c r="R134" s="198"/>
      <c r="S134" s="198"/>
      <c r="T134" s="19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3" t="s">
        <v>142</v>
      </c>
      <c r="AU134" s="193" t="s">
        <v>88</v>
      </c>
      <c r="AV134" s="13" t="s">
        <v>88</v>
      </c>
      <c r="AW134" s="13" t="s">
        <v>34</v>
      </c>
      <c r="AX134" s="13" t="s">
        <v>77</v>
      </c>
      <c r="AY134" s="193" t="s">
        <v>132</v>
      </c>
    </row>
    <row r="135" s="13" customFormat="1">
      <c r="A135" s="13"/>
      <c r="B135" s="191"/>
      <c r="C135" s="13"/>
      <c r="D135" s="192" t="s">
        <v>142</v>
      </c>
      <c r="E135" s="193" t="s">
        <v>1</v>
      </c>
      <c r="F135" s="194" t="s">
        <v>148</v>
      </c>
      <c r="G135" s="13"/>
      <c r="H135" s="195">
        <v>0.54200000000000004</v>
      </c>
      <c r="I135" s="196"/>
      <c r="J135" s="13"/>
      <c r="K135" s="13"/>
      <c r="L135" s="191"/>
      <c r="M135" s="197"/>
      <c r="N135" s="198"/>
      <c r="O135" s="198"/>
      <c r="P135" s="198"/>
      <c r="Q135" s="198"/>
      <c r="R135" s="198"/>
      <c r="S135" s="198"/>
      <c r="T135" s="19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3" t="s">
        <v>142</v>
      </c>
      <c r="AU135" s="193" t="s">
        <v>88</v>
      </c>
      <c r="AV135" s="13" t="s">
        <v>88</v>
      </c>
      <c r="AW135" s="13" t="s">
        <v>34</v>
      </c>
      <c r="AX135" s="13" t="s">
        <v>77</v>
      </c>
      <c r="AY135" s="193" t="s">
        <v>132</v>
      </c>
    </row>
    <row r="136" s="14" customFormat="1">
      <c r="A136" s="14"/>
      <c r="B136" s="200"/>
      <c r="C136" s="14"/>
      <c r="D136" s="192" t="s">
        <v>142</v>
      </c>
      <c r="E136" s="201" t="s">
        <v>1</v>
      </c>
      <c r="F136" s="202" t="s">
        <v>149</v>
      </c>
      <c r="G136" s="14"/>
      <c r="H136" s="203">
        <v>2.012</v>
      </c>
      <c r="I136" s="204"/>
      <c r="J136" s="14"/>
      <c r="K136" s="14"/>
      <c r="L136" s="200"/>
      <c r="M136" s="205"/>
      <c r="N136" s="206"/>
      <c r="O136" s="206"/>
      <c r="P136" s="206"/>
      <c r="Q136" s="206"/>
      <c r="R136" s="206"/>
      <c r="S136" s="206"/>
      <c r="T136" s="20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01" t="s">
        <v>142</v>
      </c>
      <c r="AU136" s="201" t="s">
        <v>88</v>
      </c>
      <c r="AV136" s="14" t="s">
        <v>140</v>
      </c>
      <c r="AW136" s="14" t="s">
        <v>34</v>
      </c>
      <c r="AX136" s="14" t="s">
        <v>82</v>
      </c>
      <c r="AY136" s="201" t="s">
        <v>132</v>
      </c>
    </row>
    <row r="137" s="2" customFormat="1" ht="24.15" customHeight="1">
      <c r="A137" s="36"/>
      <c r="B137" s="177"/>
      <c r="C137" s="178" t="s">
        <v>150</v>
      </c>
      <c r="D137" s="178" t="s">
        <v>135</v>
      </c>
      <c r="E137" s="179" t="s">
        <v>151</v>
      </c>
      <c r="F137" s="180" t="s">
        <v>152</v>
      </c>
      <c r="G137" s="181" t="s">
        <v>153</v>
      </c>
      <c r="H137" s="182">
        <v>5.6520000000000001</v>
      </c>
      <c r="I137" s="183"/>
      <c r="J137" s="184">
        <f>ROUND(I137*H137,2)</f>
        <v>0</v>
      </c>
      <c r="K137" s="180" t="s">
        <v>139</v>
      </c>
      <c r="L137" s="37"/>
      <c r="M137" s="185" t="s">
        <v>1</v>
      </c>
      <c r="N137" s="186" t="s">
        <v>43</v>
      </c>
      <c r="O137" s="75"/>
      <c r="P137" s="187">
        <f>O137*H137</f>
        <v>0</v>
      </c>
      <c r="Q137" s="187">
        <v>0.0015</v>
      </c>
      <c r="R137" s="187">
        <f>Q137*H137</f>
        <v>0.0084780000000000012</v>
      </c>
      <c r="S137" s="187">
        <v>0</v>
      </c>
      <c r="T137" s="188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9" t="s">
        <v>140</v>
      </c>
      <c r="AT137" s="189" t="s">
        <v>135</v>
      </c>
      <c r="AU137" s="189" t="s">
        <v>88</v>
      </c>
      <c r="AY137" s="17" t="s">
        <v>132</v>
      </c>
      <c r="BE137" s="190">
        <f>IF(N137="základní",J137,0)</f>
        <v>0</v>
      </c>
      <c r="BF137" s="190">
        <f>IF(N137="snížená",J137,0)</f>
        <v>0</v>
      </c>
      <c r="BG137" s="190">
        <f>IF(N137="zákl. přenesená",J137,0)</f>
        <v>0</v>
      </c>
      <c r="BH137" s="190">
        <f>IF(N137="sníž. přenesená",J137,0)</f>
        <v>0</v>
      </c>
      <c r="BI137" s="190">
        <f>IF(N137="nulová",J137,0)</f>
        <v>0</v>
      </c>
      <c r="BJ137" s="17" t="s">
        <v>88</v>
      </c>
      <c r="BK137" s="190">
        <f>ROUND(I137*H137,2)</f>
        <v>0</v>
      </c>
      <c r="BL137" s="17" t="s">
        <v>140</v>
      </c>
      <c r="BM137" s="189" t="s">
        <v>154</v>
      </c>
    </row>
    <row r="138" s="13" customFormat="1">
      <c r="A138" s="13"/>
      <c r="B138" s="191"/>
      <c r="C138" s="13"/>
      <c r="D138" s="192" t="s">
        <v>142</v>
      </c>
      <c r="E138" s="193" t="s">
        <v>1</v>
      </c>
      <c r="F138" s="194" t="s">
        <v>155</v>
      </c>
      <c r="G138" s="13"/>
      <c r="H138" s="195">
        <v>5.6520000000000001</v>
      </c>
      <c r="I138" s="196"/>
      <c r="J138" s="13"/>
      <c r="K138" s="13"/>
      <c r="L138" s="191"/>
      <c r="M138" s="197"/>
      <c r="N138" s="198"/>
      <c r="O138" s="198"/>
      <c r="P138" s="198"/>
      <c r="Q138" s="198"/>
      <c r="R138" s="198"/>
      <c r="S138" s="198"/>
      <c r="T138" s="19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3" t="s">
        <v>142</v>
      </c>
      <c r="AU138" s="193" t="s">
        <v>88</v>
      </c>
      <c r="AV138" s="13" t="s">
        <v>88</v>
      </c>
      <c r="AW138" s="13" t="s">
        <v>34</v>
      </c>
      <c r="AX138" s="13" t="s">
        <v>82</v>
      </c>
      <c r="AY138" s="193" t="s">
        <v>132</v>
      </c>
    </row>
    <row r="139" s="12" customFormat="1" ht="22.8" customHeight="1">
      <c r="A139" s="12"/>
      <c r="B139" s="164"/>
      <c r="C139" s="12"/>
      <c r="D139" s="165" t="s">
        <v>76</v>
      </c>
      <c r="E139" s="175" t="s">
        <v>156</v>
      </c>
      <c r="F139" s="175" t="s">
        <v>157</v>
      </c>
      <c r="G139" s="12"/>
      <c r="H139" s="12"/>
      <c r="I139" s="167"/>
      <c r="J139" s="176">
        <f>BK139</f>
        <v>0</v>
      </c>
      <c r="K139" s="12"/>
      <c r="L139" s="164"/>
      <c r="M139" s="169"/>
      <c r="N139" s="170"/>
      <c r="O139" s="170"/>
      <c r="P139" s="171">
        <f>SUM(P140:P148)</f>
        <v>0</v>
      </c>
      <c r="Q139" s="170"/>
      <c r="R139" s="171">
        <f>SUM(R140:R148)</f>
        <v>0.031135000000000003</v>
      </c>
      <c r="S139" s="170"/>
      <c r="T139" s="172">
        <f>SUM(T140:T148)</f>
        <v>0.64680000000000004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65" t="s">
        <v>82</v>
      </c>
      <c r="AT139" s="173" t="s">
        <v>76</v>
      </c>
      <c r="AU139" s="173" t="s">
        <v>82</v>
      </c>
      <c r="AY139" s="165" t="s">
        <v>132</v>
      </c>
      <c r="BK139" s="174">
        <f>SUM(BK140:BK148)</f>
        <v>0</v>
      </c>
    </row>
    <row r="140" s="2" customFormat="1" ht="33" customHeight="1">
      <c r="A140" s="36"/>
      <c r="B140" s="177"/>
      <c r="C140" s="178" t="s">
        <v>140</v>
      </c>
      <c r="D140" s="178" t="s">
        <v>135</v>
      </c>
      <c r="E140" s="179" t="s">
        <v>158</v>
      </c>
      <c r="F140" s="180" t="s">
        <v>159</v>
      </c>
      <c r="G140" s="181" t="s">
        <v>138</v>
      </c>
      <c r="H140" s="182">
        <v>6</v>
      </c>
      <c r="I140" s="183"/>
      <c r="J140" s="184">
        <f>ROUND(I140*H140,2)</f>
        <v>0</v>
      </c>
      <c r="K140" s="180" t="s">
        <v>139</v>
      </c>
      <c r="L140" s="37"/>
      <c r="M140" s="185" t="s">
        <v>1</v>
      </c>
      <c r="N140" s="186" t="s">
        <v>43</v>
      </c>
      <c r="O140" s="75"/>
      <c r="P140" s="187">
        <f>O140*H140</f>
        <v>0</v>
      </c>
      <c r="Q140" s="187">
        <v>0.00012999999999999999</v>
      </c>
      <c r="R140" s="187">
        <f>Q140*H140</f>
        <v>0.00077999999999999988</v>
      </c>
      <c r="S140" s="187">
        <v>0</v>
      </c>
      <c r="T140" s="188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9" t="s">
        <v>140</v>
      </c>
      <c r="AT140" s="189" t="s">
        <v>135</v>
      </c>
      <c r="AU140" s="189" t="s">
        <v>88</v>
      </c>
      <c r="AY140" s="17" t="s">
        <v>132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7" t="s">
        <v>88</v>
      </c>
      <c r="BK140" s="190">
        <f>ROUND(I140*H140,2)</f>
        <v>0</v>
      </c>
      <c r="BL140" s="17" t="s">
        <v>140</v>
      </c>
      <c r="BM140" s="189" t="s">
        <v>160</v>
      </c>
    </row>
    <row r="141" s="13" customFormat="1">
      <c r="A141" s="13"/>
      <c r="B141" s="191"/>
      <c r="C141" s="13"/>
      <c r="D141" s="192" t="s">
        <v>142</v>
      </c>
      <c r="E141" s="193" t="s">
        <v>1</v>
      </c>
      <c r="F141" s="194" t="s">
        <v>161</v>
      </c>
      <c r="G141" s="13"/>
      <c r="H141" s="195">
        <v>6</v>
      </c>
      <c r="I141" s="196"/>
      <c r="J141" s="13"/>
      <c r="K141" s="13"/>
      <c r="L141" s="191"/>
      <c r="M141" s="197"/>
      <c r="N141" s="198"/>
      <c r="O141" s="198"/>
      <c r="P141" s="198"/>
      <c r="Q141" s="198"/>
      <c r="R141" s="198"/>
      <c r="S141" s="198"/>
      <c r="T141" s="19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3" t="s">
        <v>142</v>
      </c>
      <c r="AU141" s="193" t="s">
        <v>88</v>
      </c>
      <c r="AV141" s="13" t="s">
        <v>88</v>
      </c>
      <c r="AW141" s="13" t="s">
        <v>34</v>
      </c>
      <c r="AX141" s="13" t="s">
        <v>82</v>
      </c>
      <c r="AY141" s="193" t="s">
        <v>132</v>
      </c>
    </row>
    <row r="142" s="2" customFormat="1" ht="24.15" customHeight="1">
      <c r="A142" s="36"/>
      <c r="B142" s="177"/>
      <c r="C142" s="178" t="s">
        <v>162</v>
      </c>
      <c r="D142" s="178" t="s">
        <v>135</v>
      </c>
      <c r="E142" s="179" t="s">
        <v>163</v>
      </c>
      <c r="F142" s="180" t="s">
        <v>164</v>
      </c>
      <c r="G142" s="181" t="s">
        <v>138</v>
      </c>
      <c r="H142" s="182">
        <v>110.2</v>
      </c>
      <c r="I142" s="183"/>
      <c r="J142" s="184">
        <f>ROUND(I142*H142,2)</f>
        <v>0</v>
      </c>
      <c r="K142" s="180" t="s">
        <v>1</v>
      </c>
      <c r="L142" s="37"/>
      <c r="M142" s="185" t="s">
        <v>1</v>
      </c>
      <c r="N142" s="186" t="s">
        <v>43</v>
      </c>
      <c r="O142" s="75"/>
      <c r="P142" s="187">
        <f>O142*H142</f>
        <v>0</v>
      </c>
      <c r="Q142" s="187">
        <v>4.0000000000000003E-05</v>
      </c>
      <c r="R142" s="187">
        <f>Q142*H142</f>
        <v>0.0044080000000000005</v>
      </c>
      <c r="S142" s="187">
        <v>0</v>
      </c>
      <c r="T142" s="188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9" t="s">
        <v>140</v>
      </c>
      <c r="AT142" s="189" t="s">
        <v>135</v>
      </c>
      <c r="AU142" s="189" t="s">
        <v>88</v>
      </c>
      <c r="AY142" s="17" t="s">
        <v>132</v>
      </c>
      <c r="BE142" s="190">
        <f>IF(N142="základní",J142,0)</f>
        <v>0</v>
      </c>
      <c r="BF142" s="190">
        <f>IF(N142="snížená",J142,0)</f>
        <v>0</v>
      </c>
      <c r="BG142" s="190">
        <f>IF(N142="zákl. přenesená",J142,0)</f>
        <v>0</v>
      </c>
      <c r="BH142" s="190">
        <f>IF(N142="sníž. přenesená",J142,0)</f>
        <v>0</v>
      </c>
      <c r="BI142" s="190">
        <f>IF(N142="nulová",J142,0)</f>
        <v>0</v>
      </c>
      <c r="BJ142" s="17" t="s">
        <v>88</v>
      </c>
      <c r="BK142" s="190">
        <f>ROUND(I142*H142,2)</f>
        <v>0</v>
      </c>
      <c r="BL142" s="17" t="s">
        <v>140</v>
      </c>
      <c r="BM142" s="189" t="s">
        <v>165</v>
      </c>
    </row>
    <row r="143" s="13" customFormat="1">
      <c r="A143" s="13"/>
      <c r="B143" s="191"/>
      <c r="C143" s="13"/>
      <c r="D143" s="192" t="s">
        <v>142</v>
      </c>
      <c r="E143" s="193" t="s">
        <v>1</v>
      </c>
      <c r="F143" s="194" t="s">
        <v>166</v>
      </c>
      <c r="G143" s="13"/>
      <c r="H143" s="195">
        <v>110.2</v>
      </c>
      <c r="I143" s="196"/>
      <c r="J143" s="13"/>
      <c r="K143" s="13"/>
      <c r="L143" s="191"/>
      <c r="M143" s="197"/>
      <c r="N143" s="198"/>
      <c r="O143" s="198"/>
      <c r="P143" s="198"/>
      <c r="Q143" s="198"/>
      <c r="R143" s="198"/>
      <c r="S143" s="198"/>
      <c r="T143" s="19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3" t="s">
        <v>142</v>
      </c>
      <c r="AU143" s="193" t="s">
        <v>88</v>
      </c>
      <c r="AV143" s="13" t="s">
        <v>88</v>
      </c>
      <c r="AW143" s="13" t="s">
        <v>34</v>
      </c>
      <c r="AX143" s="13" t="s">
        <v>77</v>
      </c>
      <c r="AY143" s="193" t="s">
        <v>132</v>
      </c>
    </row>
    <row r="144" s="14" customFormat="1">
      <c r="A144" s="14"/>
      <c r="B144" s="200"/>
      <c r="C144" s="14"/>
      <c r="D144" s="192" t="s">
        <v>142</v>
      </c>
      <c r="E144" s="201" t="s">
        <v>1</v>
      </c>
      <c r="F144" s="202" t="s">
        <v>149</v>
      </c>
      <c r="G144" s="14"/>
      <c r="H144" s="203">
        <v>110.2</v>
      </c>
      <c r="I144" s="204"/>
      <c r="J144" s="14"/>
      <c r="K144" s="14"/>
      <c r="L144" s="200"/>
      <c r="M144" s="205"/>
      <c r="N144" s="206"/>
      <c r="O144" s="206"/>
      <c r="P144" s="206"/>
      <c r="Q144" s="206"/>
      <c r="R144" s="206"/>
      <c r="S144" s="206"/>
      <c r="T144" s="20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01" t="s">
        <v>142</v>
      </c>
      <c r="AU144" s="201" t="s">
        <v>88</v>
      </c>
      <c r="AV144" s="14" t="s">
        <v>140</v>
      </c>
      <c r="AW144" s="14" t="s">
        <v>34</v>
      </c>
      <c r="AX144" s="14" t="s">
        <v>82</v>
      </c>
      <c r="AY144" s="201" t="s">
        <v>132</v>
      </c>
    </row>
    <row r="145" s="2" customFormat="1" ht="24.15" customHeight="1">
      <c r="A145" s="36"/>
      <c r="B145" s="177"/>
      <c r="C145" s="178" t="s">
        <v>133</v>
      </c>
      <c r="D145" s="178" t="s">
        <v>135</v>
      </c>
      <c r="E145" s="179" t="s">
        <v>167</v>
      </c>
      <c r="F145" s="180" t="s">
        <v>168</v>
      </c>
      <c r="G145" s="181" t="s">
        <v>153</v>
      </c>
      <c r="H145" s="182">
        <v>21</v>
      </c>
      <c r="I145" s="183"/>
      <c r="J145" s="184">
        <f>ROUND(I145*H145,2)</f>
        <v>0</v>
      </c>
      <c r="K145" s="180" t="s">
        <v>139</v>
      </c>
      <c r="L145" s="37"/>
      <c r="M145" s="185" t="s">
        <v>1</v>
      </c>
      <c r="N145" s="186" t="s">
        <v>43</v>
      </c>
      <c r="O145" s="75"/>
      <c r="P145" s="187">
        <f>O145*H145</f>
        <v>0</v>
      </c>
      <c r="Q145" s="187">
        <v>0</v>
      </c>
      <c r="R145" s="187">
        <f>Q145*H145</f>
        <v>0</v>
      </c>
      <c r="S145" s="187">
        <v>0.0060000000000000001</v>
      </c>
      <c r="T145" s="188">
        <f>S145*H145</f>
        <v>0.126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9" t="s">
        <v>140</v>
      </c>
      <c r="AT145" s="189" t="s">
        <v>135</v>
      </c>
      <c r="AU145" s="189" t="s">
        <v>88</v>
      </c>
      <c r="AY145" s="17" t="s">
        <v>132</v>
      </c>
      <c r="BE145" s="190">
        <f>IF(N145="základní",J145,0)</f>
        <v>0</v>
      </c>
      <c r="BF145" s="190">
        <f>IF(N145="snížená",J145,0)</f>
        <v>0</v>
      </c>
      <c r="BG145" s="190">
        <f>IF(N145="zákl. přenesená",J145,0)</f>
        <v>0</v>
      </c>
      <c r="BH145" s="190">
        <f>IF(N145="sníž. přenesená",J145,0)</f>
        <v>0</v>
      </c>
      <c r="BI145" s="190">
        <f>IF(N145="nulová",J145,0)</f>
        <v>0</v>
      </c>
      <c r="BJ145" s="17" t="s">
        <v>88</v>
      </c>
      <c r="BK145" s="190">
        <f>ROUND(I145*H145,2)</f>
        <v>0</v>
      </c>
      <c r="BL145" s="17" t="s">
        <v>140</v>
      </c>
      <c r="BM145" s="189" t="s">
        <v>169</v>
      </c>
    </row>
    <row r="146" s="13" customFormat="1">
      <c r="A146" s="13"/>
      <c r="B146" s="191"/>
      <c r="C146" s="13"/>
      <c r="D146" s="192" t="s">
        <v>142</v>
      </c>
      <c r="E146" s="193" t="s">
        <v>1</v>
      </c>
      <c r="F146" s="194" t="s">
        <v>170</v>
      </c>
      <c r="G146" s="13"/>
      <c r="H146" s="195">
        <v>21</v>
      </c>
      <c r="I146" s="196"/>
      <c r="J146" s="13"/>
      <c r="K146" s="13"/>
      <c r="L146" s="191"/>
      <c r="M146" s="197"/>
      <c r="N146" s="198"/>
      <c r="O146" s="198"/>
      <c r="P146" s="198"/>
      <c r="Q146" s="198"/>
      <c r="R146" s="198"/>
      <c r="S146" s="198"/>
      <c r="T146" s="19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3" t="s">
        <v>142</v>
      </c>
      <c r="AU146" s="193" t="s">
        <v>88</v>
      </c>
      <c r="AV146" s="13" t="s">
        <v>88</v>
      </c>
      <c r="AW146" s="13" t="s">
        <v>34</v>
      </c>
      <c r="AX146" s="13" t="s">
        <v>82</v>
      </c>
      <c r="AY146" s="193" t="s">
        <v>132</v>
      </c>
    </row>
    <row r="147" s="2" customFormat="1" ht="24.15" customHeight="1">
      <c r="A147" s="36"/>
      <c r="B147" s="177"/>
      <c r="C147" s="178" t="s">
        <v>171</v>
      </c>
      <c r="D147" s="178" t="s">
        <v>135</v>
      </c>
      <c r="E147" s="179" t="s">
        <v>172</v>
      </c>
      <c r="F147" s="180" t="s">
        <v>173</v>
      </c>
      <c r="G147" s="181" t="s">
        <v>153</v>
      </c>
      <c r="H147" s="182">
        <v>9.3000000000000007</v>
      </c>
      <c r="I147" s="183"/>
      <c r="J147" s="184">
        <f>ROUND(I147*H147,2)</f>
        <v>0</v>
      </c>
      <c r="K147" s="180" t="s">
        <v>139</v>
      </c>
      <c r="L147" s="37"/>
      <c r="M147" s="185" t="s">
        <v>1</v>
      </c>
      <c r="N147" s="186" t="s">
        <v>43</v>
      </c>
      <c r="O147" s="75"/>
      <c r="P147" s="187">
        <f>O147*H147</f>
        <v>0</v>
      </c>
      <c r="Q147" s="187">
        <v>0.0027899999999999999</v>
      </c>
      <c r="R147" s="187">
        <f>Q147*H147</f>
        <v>0.025947000000000001</v>
      </c>
      <c r="S147" s="187">
        <v>0.056000000000000001</v>
      </c>
      <c r="T147" s="188">
        <f>S147*H147</f>
        <v>0.52080000000000004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9" t="s">
        <v>140</v>
      </c>
      <c r="AT147" s="189" t="s">
        <v>135</v>
      </c>
      <c r="AU147" s="189" t="s">
        <v>88</v>
      </c>
      <c r="AY147" s="17" t="s">
        <v>132</v>
      </c>
      <c r="BE147" s="190">
        <f>IF(N147="základní",J147,0)</f>
        <v>0</v>
      </c>
      <c r="BF147" s="190">
        <f>IF(N147="snížená",J147,0)</f>
        <v>0</v>
      </c>
      <c r="BG147" s="190">
        <f>IF(N147="zákl. přenesená",J147,0)</f>
        <v>0</v>
      </c>
      <c r="BH147" s="190">
        <f>IF(N147="sníž. přenesená",J147,0)</f>
        <v>0</v>
      </c>
      <c r="BI147" s="190">
        <f>IF(N147="nulová",J147,0)</f>
        <v>0</v>
      </c>
      <c r="BJ147" s="17" t="s">
        <v>88</v>
      </c>
      <c r="BK147" s="190">
        <f>ROUND(I147*H147,2)</f>
        <v>0</v>
      </c>
      <c r="BL147" s="17" t="s">
        <v>140</v>
      </c>
      <c r="BM147" s="189" t="s">
        <v>174</v>
      </c>
    </row>
    <row r="148" s="13" customFormat="1">
      <c r="A148" s="13"/>
      <c r="B148" s="191"/>
      <c r="C148" s="13"/>
      <c r="D148" s="192" t="s">
        <v>142</v>
      </c>
      <c r="E148" s="193" t="s">
        <v>1</v>
      </c>
      <c r="F148" s="194" t="s">
        <v>175</v>
      </c>
      <c r="G148" s="13"/>
      <c r="H148" s="195">
        <v>9.3000000000000007</v>
      </c>
      <c r="I148" s="196"/>
      <c r="J148" s="13"/>
      <c r="K148" s="13"/>
      <c r="L148" s="191"/>
      <c r="M148" s="197"/>
      <c r="N148" s="198"/>
      <c r="O148" s="198"/>
      <c r="P148" s="198"/>
      <c r="Q148" s="198"/>
      <c r="R148" s="198"/>
      <c r="S148" s="198"/>
      <c r="T148" s="19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3" t="s">
        <v>142</v>
      </c>
      <c r="AU148" s="193" t="s">
        <v>88</v>
      </c>
      <c r="AV148" s="13" t="s">
        <v>88</v>
      </c>
      <c r="AW148" s="13" t="s">
        <v>34</v>
      </c>
      <c r="AX148" s="13" t="s">
        <v>82</v>
      </c>
      <c r="AY148" s="193" t="s">
        <v>132</v>
      </c>
    </row>
    <row r="149" s="12" customFormat="1" ht="22.8" customHeight="1">
      <c r="A149" s="12"/>
      <c r="B149" s="164"/>
      <c r="C149" s="12"/>
      <c r="D149" s="165" t="s">
        <v>76</v>
      </c>
      <c r="E149" s="175" t="s">
        <v>176</v>
      </c>
      <c r="F149" s="175" t="s">
        <v>177</v>
      </c>
      <c r="G149" s="12"/>
      <c r="H149" s="12"/>
      <c r="I149" s="167"/>
      <c r="J149" s="176">
        <f>BK149</f>
        <v>0</v>
      </c>
      <c r="K149" s="12"/>
      <c r="L149" s="164"/>
      <c r="M149" s="169"/>
      <c r="N149" s="170"/>
      <c r="O149" s="170"/>
      <c r="P149" s="171">
        <f>SUM(P150:P156)</f>
        <v>0</v>
      </c>
      <c r="Q149" s="170"/>
      <c r="R149" s="171">
        <f>SUM(R150:R156)</f>
        <v>0</v>
      </c>
      <c r="S149" s="170"/>
      <c r="T149" s="172">
        <f>SUM(T150:T156)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65" t="s">
        <v>82</v>
      </c>
      <c r="AT149" s="173" t="s">
        <v>76</v>
      </c>
      <c r="AU149" s="173" t="s">
        <v>82</v>
      </c>
      <c r="AY149" s="165" t="s">
        <v>132</v>
      </c>
      <c r="BK149" s="174">
        <f>SUM(BK150:BK156)</f>
        <v>0</v>
      </c>
    </row>
    <row r="150" s="2" customFormat="1" ht="24.15" customHeight="1">
      <c r="A150" s="36"/>
      <c r="B150" s="177"/>
      <c r="C150" s="178" t="s">
        <v>178</v>
      </c>
      <c r="D150" s="178" t="s">
        <v>135</v>
      </c>
      <c r="E150" s="179" t="s">
        <v>179</v>
      </c>
      <c r="F150" s="180" t="s">
        <v>180</v>
      </c>
      <c r="G150" s="181" t="s">
        <v>181</v>
      </c>
      <c r="H150" s="182">
        <v>0.64700000000000002</v>
      </c>
      <c r="I150" s="183"/>
      <c r="J150" s="184">
        <f>ROUND(I150*H150,2)</f>
        <v>0</v>
      </c>
      <c r="K150" s="180" t="s">
        <v>139</v>
      </c>
      <c r="L150" s="37"/>
      <c r="M150" s="185" t="s">
        <v>1</v>
      </c>
      <c r="N150" s="186" t="s">
        <v>43</v>
      </c>
      <c r="O150" s="75"/>
      <c r="P150" s="187">
        <f>O150*H150</f>
        <v>0</v>
      </c>
      <c r="Q150" s="187">
        <v>0</v>
      </c>
      <c r="R150" s="187">
        <f>Q150*H150</f>
        <v>0</v>
      </c>
      <c r="S150" s="187">
        <v>0</v>
      </c>
      <c r="T150" s="188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9" t="s">
        <v>140</v>
      </c>
      <c r="AT150" s="189" t="s">
        <v>135</v>
      </c>
      <c r="AU150" s="189" t="s">
        <v>88</v>
      </c>
      <c r="AY150" s="17" t="s">
        <v>132</v>
      </c>
      <c r="BE150" s="190">
        <f>IF(N150="základní",J150,0)</f>
        <v>0</v>
      </c>
      <c r="BF150" s="190">
        <f>IF(N150="snížená",J150,0)</f>
        <v>0</v>
      </c>
      <c r="BG150" s="190">
        <f>IF(N150="zákl. přenesená",J150,0)</f>
        <v>0</v>
      </c>
      <c r="BH150" s="190">
        <f>IF(N150="sníž. přenesená",J150,0)</f>
        <v>0</v>
      </c>
      <c r="BI150" s="190">
        <f>IF(N150="nulová",J150,0)</f>
        <v>0</v>
      </c>
      <c r="BJ150" s="17" t="s">
        <v>88</v>
      </c>
      <c r="BK150" s="190">
        <f>ROUND(I150*H150,2)</f>
        <v>0</v>
      </c>
      <c r="BL150" s="17" t="s">
        <v>140</v>
      </c>
      <c r="BM150" s="189" t="s">
        <v>182</v>
      </c>
    </row>
    <row r="151" s="2" customFormat="1" ht="24.15" customHeight="1">
      <c r="A151" s="36"/>
      <c r="B151" s="177"/>
      <c r="C151" s="178" t="s">
        <v>156</v>
      </c>
      <c r="D151" s="178" t="s">
        <v>135</v>
      </c>
      <c r="E151" s="179" t="s">
        <v>183</v>
      </c>
      <c r="F151" s="180" t="s">
        <v>184</v>
      </c>
      <c r="G151" s="181" t="s">
        <v>181</v>
      </c>
      <c r="H151" s="182">
        <v>0.64700000000000002</v>
      </c>
      <c r="I151" s="183"/>
      <c r="J151" s="184">
        <f>ROUND(I151*H151,2)</f>
        <v>0</v>
      </c>
      <c r="K151" s="180" t="s">
        <v>1</v>
      </c>
      <c r="L151" s="37"/>
      <c r="M151" s="185" t="s">
        <v>1</v>
      </c>
      <c r="N151" s="186" t="s">
        <v>43</v>
      </c>
      <c r="O151" s="75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9" t="s">
        <v>140</v>
      </c>
      <c r="AT151" s="189" t="s">
        <v>135</v>
      </c>
      <c r="AU151" s="189" t="s">
        <v>88</v>
      </c>
      <c r="AY151" s="17" t="s">
        <v>132</v>
      </c>
      <c r="BE151" s="190">
        <f>IF(N151="základní",J151,0)</f>
        <v>0</v>
      </c>
      <c r="BF151" s="190">
        <f>IF(N151="snížená",J151,0)</f>
        <v>0</v>
      </c>
      <c r="BG151" s="190">
        <f>IF(N151="zákl. přenesená",J151,0)</f>
        <v>0</v>
      </c>
      <c r="BH151" s="190">
        <f>IF(N151="sníž. přenesená",J151,0)</f>
        <v>0</v>
      </c>
      <c r="BI151" s="190">
        <f>IF(N151="nulová",J151,0)</f>
        <v>0</v>
      </c>
      <c r="BJ151" s="17" t="s">
        <v>88</v>
      </c>
      <c r="BK151" s="190">
        <f>ROUND(I151*H151,2)</f>
        <v>0</v>
      </c>
      <c r="BL151" s="17" t="s">
        <v>140</v>
      </c>
      <c r="BM151" s="189" t="s">
        <v>185</v>
      </c>
    </row>
    <row r="152" s="2" customFormat="1" ht="24.15" customHeight="1">
      <c r="A152" s="36"/>
      <c r="B152" s="177"/>
      <c r="C152" s="178" t="s">
        <v>186</v>
      </c>
      <c r="D152" s="178" t="s">
        <v>135</v>
      </c>
      <c r="E152" s="179" t="s">
        <v>187</v>
      </c>
      <c r="F152" s="180" t="s">
        <v>188</v>
      </c>
      <c r="G152" s="181" t="s">
        <v>181</v>
      </c>
      <c r="H152" s="182">
        <v>12.292999999999999</v>
      </c>
      <c r="I152" s="183"/>
      <c r="J152" s="184">
        <f>ROUND(I152*H152,2)</f>
        <v>0</v>
      </c>
      <c r="K152" s="180" t="s">
        <v>1</v>
      </c>
      <c r="L152" s="37"/>
      <c r="M152" s="185" t="s">
        <v>1</v>
      </c>
      <c r="N152" s="186" t="s">
        <v>43</v>
      </c>
      <c r="O152" s="75"/>
      <c r="P152" s="187">
        <f>O152*H152</f>
        <v>0</v>
      </c>
      <c r="Q152" s="187">
        <v>0</v>
      </c>
      <c r="R152" s="187">
        <f>Q152*H152</f>
        <v>0</v>
      </c>
      <c r="S152" s="187">
        <v>0</v>
      </c>
      <c r="T152" s="188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9" t="s">
        <v>140</v>
      </c>
      <c r="AT152" s="189" t="s">
        <v>135</v>
      </c>
      <c r="AU152" s="189" t="s">
        <v>88</v>
      </c>
      <c r="AY152" s="17" t="s">
        <v>132</v>
      </c>
      <c r="BE152" s="190">
        <f>IF(N152="základní",J152,0)</f>
        <v>0</v>
      </c>
      <c r="BF152" s="190">
        <f>IF(N152="snížená",J152,0)</f>
        <v>0</v>
      </c>
      <c r="BG152" s="190">
        <f>IF(N152="zákl. přenesená",J152,0)</f>
        <v>0</v>
      </c>
      <c r="BH152" s="190">
        <f>IF(N152="sníž. přenesená",J152,0)</f>
        <v>0</v>
      </c>
      <c r="BI152" s="190">
        <f>IF(N152="nulová",J152,0)</f>
        <v>0</v>
      </c>
      <c r="BJ152" s="17" t="s">
        <v>88</v>
      </c>
      <c r="BK152" s="190">
        <f>ROUND(I152*H152,2)</f>
        <v>0</v>
      </c>
      <c r="BL152" s="17" t="s">
        <v>140</v>
      </c>
      <c r="BM152" s="189" t="s">
        <v>189</v>
      </c>
    </row>
    <row r="153" s="13" customFormat="1">
      <c r="A153" s="13"/>
      <c r="B153" s="191"/>
      <c r="C153" s="13"/>
      <c r="D153" s="192" t="s">
        <v>142</v>
      </c>
      <c r="E153" s="193" t="s">
        <v>1</v>
      </c>
      <c r="F153" s="194" t="s">
        <v>190</v>
      </c>
      <c r="G153" s="13"/>
      <c r="H153" s="195">
        <v>12.292999999999999</v>
      </c>
      <c r="I153" s="196"/>
      <c r="J153" s="13"/>
      <c r="K153" s="13"/>
      <c r="L153" s="191"/>
      <c r="M153" s="197"/>
      <c r="N153" s="198"/>
      <c r="O153" s="198"/>
      <c r="P153" s="198"/>
      <c r="Q153" s="198"/>
      <c r="R153" s="198"/>
      <c r="S153" s="198"/>
      <c r="T153" s="19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3" t="s">
        <v>142</v>
      </c>
      <c r="AU153" s="193" t="s">
        <v>88</v>
      </c>
      <c r="AV153" s="13" t="s">
        <v>88</v>
      </c>
      <c r="AW153" s="13" t="s">
        <v>34</v>
      </c>
      <c r="AX153" s="13" t="s">
        <v>82</v>
      </c>
      <c r="AY153" s="193" t="s">
        <v>132</v>
      </c>
    </row>
    <row r="154" s="2" customFormat="1" ht="33" customHeight="1">
      <c r="A154" s="36"/>
      <c r="B154" s="177"/>
      <c r="C154" s="178" t="s">
        <v>191</v>
      </c>
      <c r="D154" s="178" t="s">
        <v>135</v>
      </c>
      <c r="E154" s="179" t="s">
        <v>192</v>
      </c>
      <c r="F154" s="180" t="s">
        <v>193</v>
      </c>
      <c r="G154" s="181" t="s">
        <v>181</v>
      </c>
      <c r="H154" s="182">
        <v>0.64700000000000002</v>
      </c>
      <c r="I154" s="183"/>
      <c r="J154" s="184">
        <f>ROUND(I154*H154,2)</f>
        <v>0</v>
      </c>
      <c r="K154" s="180" t="s">
        <v>1</v>
      </c>
      <c r="L154" s="37"/>
      <c r="M154" s="185" t="s">
        <v>1</v>
      </c>
      <c r="N154" s="186" t="s">
        <v>43</v>
      </c>
      <c r="O154" s="75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9" t="s">
        <v>140</v>
      </c>
      <c r="AT154" s="189" t="s">
        <v>135</v>
      </c>
      <c r="AU154" s="189" t="s">
        <v>88</v>
      </c>
      <c r="AY154" s="17" t="s">
        <v>132</v>
      </c>
      <c r="BE154" s="190">
        <f>IF(N154="základní",J154,0)</f>
        <v>0</v>
      </c>
      <c r="BF154" s="190">
        <f>IF(N154="snížená",J154,0)</f>
        <v>0</v>
      </c>
      <c r="BG154" s="190">
        <f>IF(N154="zákl. přenesená",J154,0)</f>
        <v>0</v>
      </c>
      <c r="BH154" s="190">
        <f>IF(N154="sníž. přenesená",J154,0)</f>
        <v>0</v>
      </c>
      <c r="BI154" s="190">
        <f>IF(N154="nulová",J154,0)</f>
        <v>0</v>
      </c>
      <c r="BJ154" s="17" t="s">
        <v>88</v>
      </c>
      <c r="BK154" s="190">
        <f>ROUND(I154*H154,2)</f>
        <v>0</v>
      </c>
      <c r="BL154" s="17" t="s">
        <v>140</v>
      </c>
      <c r="BM154" s="189" t="s">
        <v>194</v>
      </c>
    </row>
    <row r="155" s="13" customFormat="1">
      <c r="A155" s="13"/>
      <c r="B155" s="191"/>
      <c r="C155" s="13"/>
      <c r="D155" s="192" t="s">
        <v>142</v>
      </c>
      <c r="E155" s="193" t="s">
        <v>1</v>
      </c>
      <c r="F155" s="194" t="s">
        <v>195</v>
      </c>
      <c r="G155" s="13"/>
      <c r="H155" s="195">
        <v>0.64700000000000002</v>
      </c>
      <c r="I155" s="196"/>
      <c r="J155" s="13"/>
      <c r="K155" s="13"/>
      <c r="L155" s="191"/>
      <c r="M155" s="197"/>
      <c r="N155" s="198"/>
      <c r="O155" s="198"/>
      <c r="P155" s="198"/>
      <c r="Q155" s="198"/>
      <c r="R155" s="198"/>
      <c r="S155" s="198"/>
      <c r="T155" s="19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3" t="s">
        <v>142</v>
      </c>
      <c r="AU155" s="193" t="s">
        <v>88</v>
      </c>
      <c r="AV155" s="13" t="s">
        <v>88</v>
      </c>
      <c r="AW155" s="13" t="s">
        <v>34</v>
      </c>
      <c r="AX155" s="13" t="s">
        <v>77</v>
      </c>
      <c r="AY155" s="193" t="s">
        <v>132</v>
      </c>
    </row>
    <row r="156" s="14" customFormat="1">
      <c r="A156" s="14"/>
      <c r="B156" s="200"/>
      <c r="C156" s="14"/>
      <c r="D156" s="192" t="s">
        <v>142</v>
      </c>
      <c r="E156" s="201" t="s">
        <v>1</v>
      </c>
      <c r="F156" s="202" t="s">
        <v>149</v>
      </c>
      <c r="G156" s="14"/>
      <c r="H156" s="203">
        <v>0.64700000000000002</v>
      </c>
      <c r="I156" s="204"/>
      <c r="J156" s="14"/>
      <c r="K156" s="14"/>
      <c r="L156" s="200"/>
      <c r="M156" s="205"/>
      <c r="N156" s="206"/>
      <c r="O156" s="206"/>
      <c r="P156" s="206"/>
      <c r="Q156" s="206"/>
      <c r="R156" s="206"/>
      <c r="S156" s="206"/>
      <c r="T156" s="20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01" t="s">
        <v>142</v>
      </c>
      <c r="AU156" s="201" t="s">
        <v>88</v>
      </c>
      <c r="AV156" s="14" t="s">
        <v>140</v>
      </c>
      <c r="AW156" s="14" t="s">
        <v>34</v>
      </c>
      <c r="AX156" s="14" t="s">
        <v>82</v>
      </c>
      <c r="AY156" s="201" t="s">
        <v>132</v>
      </c>
    </row>
    <row r="157" s="12" customFormat="1" ht="22.8" customHeight="1">
      <c r="A157" s="12"/>
      <c r="B157" s="164"/>
      <c r="C157" s="12"/>
      <c r="D157" s="165" t="s">
        <v>76</v>
      </c>
      <c r="E157" s="175" t="s">
        <v>196</v>
      </c>
      <c r="F157" s="175" t="s">
        <v>197</v>
      </c>
      <c r="G157" s="12"/>
      <c r="H157" s="12"/>
      <c r="I157" s="167"/>
      <c r="J157" s="176">
        <f>BK157</f>
        <v>0</v>
      </c>
      <c r="K157" s="12"/>
      <c r="L157" s="164"/>
      <c r="M157" s="169"/>
      <c r="N157" s="170"/>
      <c r="O157" s="170"/>
      <c r="P157" s="171">
        <f>P158</f>
        <v>0</v>
      </c>
      <c r="Q157" s="170"/>
      <c r="R157" s="171">
        <f>R158</f>
        <v>0</v>
      </c>
      <c r="S157" s="170"/>
      <c r="T157" s="172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65" t="s">
        <v>82</v>
      </c>
      <c r="AT157" s="173" t="s">
        <v>76</v>
      </c>
      <c r="AU157" s="173" t="s">
        <v>82</v>
      </c>
      <c r="AY157" s="165" t="s">
        <v>132</v>
      </c>
      <c r="BK157" s="174">
        <f>BK158</f>
        <v>0</v>
      </c>
    </row>
    <row r="158" s="2" customFormat="1" ht="21.75" customHeight="1">
      <c r="A158" s="36"/>
      <c r="B158" s="177"/>
      <c r="C158" s="178" t="s">
        <v>198</v>
      </c>
      <c r="D158" s="178" t="s">
        <v>135</v>
      </c>
      <c r="E158" s="179" t="s">
        <v>199</v>
      </c>
      <c r="F158" s="180" t="s">
        <v>200</v>
      </c>
      <c r="G158" s="181" t="s">
        <v>181</v>
      </c>
      <c r="H158" s="182">
        <v>0.20399999999999999</v>
      </c>
      <c r="I158" s="183"/>
      <c r="J158" s="184">
        <f>ROUND(I158*H158,2)</f>
        <v>0</v>
      </c>
      <c r="K158" s="180" t="s">
        <v>139</v>
      </c>
      <c r="L158" s="37"/>
      <c r="M158" s="185" t="s">
        <v>1</v>
      </c>
      <c r="N158" s="186" t="s">
        <v>43</v>
      </c>
      <c r="O158" s="75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9" t="s">
        <v>140</v>
      </c>
      <c r="AT158" s="189" t="s">
        <v>135</v>
      </c>
      <c r="AU158" s="189" t="s">
        <v>88</v>
      </c>
      <c r="AY158" s="17" t="s">
        <v>132</v>
      </c>
      <c r="BE158" s="190">
        <f>IF(N158="základní",J158,0)</f>
        <v>0</v>
      </c>
      <c r="BF158" s="190">
        <f>IF(N158="snížená",J158,0)</f>
        <v>0</v>
      </c>
      <c r="BG158" s="190">
        <f>IF(N158="zákl. přenesená",J158,0)</f>
        <v>0</v>
      </c>
      <c r="BH158" s="190">
        <f>IF(N158="sníž. přenesená",J158,0)</f>
        <v>0</v>
      </c>
      <c r="BI158" s="190">
        <f>IF(N158="nulová",J158,0)</f>
        <v>0</v>
      </c>
      <c r="BJ158" s="17" t="s">
        <v>88</v>
      </c>
      <c r="BK158" s="190">
        <f>ROUND(I158*H158,2)</f>
        <v>0</v>
      </c>
      <c r="BL158" s="17" t="s">
        <v>140</v>
      </c>
      <c r="BM158" s="189" t="s">
        <v>201</v>
      </c>
    </row>
    <row r="159" s="12" customFormat="1" ht="25.92" customHeight="1">
      <c r="A159" s="12"/>
      <c r="B159" s="164"/>
      <c r="C159" s="12"/>
      <c r="D159" s="165" t="s">
        <v>76</v>
      </c>
      <c r="E159" s="166" t="s">
        <v>202</v>
      </c>
      <c r="F159" s="166" t="s">
        <v>203</v>
      </c>
      <c r="G159" s="12"/>
      <c r="H159" s="12"/>
      <c r="I159" s="167"/>
      <c r="J159" s="168">
        <f>BK159</f>
        <v>0</v>
      </c>
      <c r="K159" s="12"/>
      <c r="L159" s="164"/>
      <c r="M159" s="169"/>
      <c r="N159" s="170"/>
      <c r="O159" s="170"/>
      <c r="P159" s="171">
        <f>P160+P163</f>
        <v>0</v>
      </c>
      <c r="Q159" s="170"/>
      <c r="R159" s="171">
        <f>R160+R163</f>
        <v>0.20550616000000002</v>
      </c>
      <c r="S159" s="170"/>
      <c r="T159" s="172">
        <f>T160+T163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65" t="s">
        <v>88</v>
      </c>
      <c r="AT159" s="173" t="s">
        <v>76</v>
      </c>
      <c r="AU159" s="173" t="s">
        <v>77</v>
      </c>
      <c r="AY159" s="165" t="s">
        <v>132</v>
      </c>
      <c r="BK159" s="174">
        <f>BK160+BK163</f>
        <v>0</v>
      </c>
    </row>
    <row r="160" s="12" customFormat="1" ht="22.8" customHeight="1">
      <c r="A160" s="12"/>
      <c r="B160" s="164"/>
      <c r="C160" s="12"/>
      <c r="D160" s="165" t="s">
        <v>76</v>
      </c>
      <c r="E160" s="175" t="s">
        <v>204</v>
      </c>
      <c r="F160" s="175" t="s">
        <v>205</v>
      </c>
      <c r="G160" s="12"/>
      <c r="H160" s="12"/>
      <c r="I160" s="167"/>
      <c r="J160" s="176">
        <f>BK160</f>
        <v>0</v>
      </c>
      <c r="K160" s="12"/>
      <c r="L160" s="164"/>
      <c r="M160" s="169"/>
      <c r="N160" s="170"/>
      <c r="O160" s="170"/>
      <c r="P160" s="171">
        <f>SUM(P161:P162)</f>
        <v>0</v>
      </c>
      <c r="Q160" s="170"/>
      <c r="R160" s="171">
        <f>SUM(R161:R162)</f>
        <v>0.00027900000000000001</v>
      </c>
      <c r="S160" s="170"/>
      <c r="T160" s="172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65" t="s">
        <v>88</v>
      </c>
      <c r="AT160" s="173" t="s">
        <v>76</v>
      </c>
      <c r="AU160" s="173" t="s">
        <v>82</v>
      </c>
      <c r="AY160" s="165" t="s">
        <v>132</v>
      </c>
      <c r="BK160" s="174">
        <f>SUM(BK161:BK162)</f>
        <v>0</v>
      </c>
    </row>
    <row r="161" s="2" customFormat="1" ht="16.5" customHeight="1">
      <c r="A161" s="36"/>
      <c r="B161" s="177"/>
      <c r="C161" s="178" t="s">
        <v>206</v>
      </c>
      <c r="D161" s="178" t="s">
        <v>135</v>
      </c>
      <c r="E161" s="179" t="s">
        <v>207</v>
      </c>
      <c r="F161" s="180" t="s">
        <v>208</v>
      </c>
      <c r="G161" s="181" t="s">
        <v>153</v>
      </c>
      <c r="H161" s="182">
        <v>9.3000000000000007</v>
      </c>
      <c r="I161" s="183"/>
      <c r="J161" s="184">
        <f>ROUND(I161*H161,2)</f>
        <v>0</v>
      </c>
      <c r="K161" s="180" t="s">
        <v>1</v>
      </c>
      <c r="L161" s="37"/>
      <c r="M161" s="185" t="s">
        <v>1</v>
      </c>
      <c r="N161" s="186" t="s">
        <v>43</v>
      </c>
      <c r="O161" s="75"/>
      <c r="P161" s="187">
        <f>O161*H161</f>
        <v>0</v>
      </c>
      <c r="Q161" s="187">
        <v>3.0000000000000001E-05</v>
      </c>
      <c r="R161" s="187">
        <f>Q161*H161</f>
        <v>0.00027900000000000001</v>
      </c>
      <c r="S161" s="187">
        <v>0</v>
      </c>
      <c r="T161" s="188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9" t="s">
        <v>209</v>
      </c>
      <c r="AT161" s="189" t="s">
        <v>135</v>
      </c>
      <c r="AU161" s="189" t="s">
        <v>88</v>
      </c>
      <c r="AY161" s="17" t="s">
        <v>132</v>
      </c>
      <c r="BE161" s="190">
        <f>IF(N161="základní",J161,0)</f>
        <v>0</v>
      </c>
      <c r="BF161" s="190">
        <f>IF(N161="snížená",J161,0)</f>
        <v>0</v>
      </c>
      <c r="BG161" s="190">
        <f>IF(N161="zákl. přenesená",J161,0)</f>
        <v>0</v>
      </c>
      <c r="BH161" s="190">
        <f>IF(N161="sníž. přenesená",J161,0)</f>
        <v>0</v>
      </c>
      <c r="BI161" s="190">
        <f>IF(N161="nulová",J161,0)</f>
        <v>0</v>
      </c>
      <c r="BJ161" s="17" t="s">
        <v>88</v>
      </c>
      <c r="BK161" s="190">
        <f>ROUND(I161*H161,2)</f>
        <v>0</v>
      </c>
      <c r="BL161" s="17" t="s">
        <v>209</v>
      </c>
      <c r="BM161" s="189" t="s">
        <v>210</v>
      </c>
    </row>
    <row r="162" s="13" customFormat="1">
      <c r="A162" s="13"/>
      <c r="B162" s="191"/>
      <c r="C162" s="13"/>
      <c r="D162" s="192" t="s">
        <v>142</v>
      </c>
      <c r="E162" s="193" t="s">
        <v>1</v>
      </c>
      <c r="F162" s="194" t="s">
        <v>211</v>
      </c>
      <c r="G162" s="13"/>
      <c r="H162" s="195">
        <v>9.3000000000000007</v>
      </c>
      <c r="I162" s="196"/>
      <c r="J162" s="13"/>
      <c r="K162" s="13"/>
      <c r="L162" s="191"/>
      <c r="M162" s="197"/>
      <c r="N162" s="198"/>
      <c r="O162" s="198"/>
      <c r="P162" s="198"/>
      <c r="Q162" s="198"/>
      <c r="R162" s="198"/>
      <c r="S162" s="198"/>
      <c r="T162" s="19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3" t="s">
        <v>142</v>
      </c>
      <c r="AU162" s="193" t="s">
        <v>88</v>
      </c>
      <c r="AV162" s="13" t="s">
        <v>88</v>
      </c>
      <c r="AW162" s="13" t="s">
        <v>34</v>
      </c>
      <c r="AX162" s="13" t="s">
        <v>82</v>
      </c>
      <c r="AY162" s="193" t="s">
        <v>132</v>
      </c>
    </row>
    <row r="163" s="12" customFormat="1" ht="22.8" customHeight="1">
      <c r="A163" s="12"/>
      <c r="B163" s="164"/>
      <c r="C163" s="12"/>
      <c r="D163" s="165" t="s">
        <v>76</v>
      </c>
      <c r="E163" s="175" t="s">
        <v>212</v>
      </c>
      <c r="F163" s="175" t="s">
        <v>213</v>
      </c>
      <c r="G163" s="12"/>
      <c r="H163" s="12"/>
      <c r="I163" s="167"/>
      <c r="J163" s="176">
        <f>BK163</f>
        <v>0</v>
      </c>
      <c r="K163" s="12"/>
      <c r="L163" s="164"/>
      <c r="M163" s="169"/>
      <c r="N163" s="170"/>
      <c r="O163" s="170"/>
      <c r="P163" s="171">
        <f>SUM(P164:P175)</f>
        <v>0</v>
      </c>
      <c r="Q163" s="170"/>
      <c r="R163" s="171">
        <f>SUM(R164:R175)</f>
        <v>0.20522716000000002</v>
      </c>
      <c r="S163" s="170"/>
      <c r="T163" s="172">
        <f>SUM(T164:T175)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65" t="s">
        <v>88</v>
      </c>
      <c r="AT163" s="173" t="s">
        <v>76</v>
      </c>
      <c r="AU163" s="173" t="s">
        <v>82</v>
      </c>
      <c r="AY163" s="165" t="s">
        <v>132</v>
      </c>
      <c r="BK163" s="174">
        <f>SUM(BK164:BK175)</f>
        <v>0</v>
      </c>
    </row>
    <row r="164" s="2" customFormat="1" ht="16.5" customHeight="1">
      <c r="A164" s="36"/>
      <c r="B164" s="177"/>
      <c r="C164" s="178" t="s">
        <v>214</v>
      </c>
      <c r="D164" s="178" t="s">
        <v>135</v>
      </c>
      <c r="E164" s="179" t="s">
        <v>215</v>
      </c>
      <c r="F164" s="180" t="s">
        <v>216</v>
      </c>
      <c r="G164" s="181" t="s">
        <v>138</v>
      </c>
      <c r="H164" s="182">
        <v>110.2</v>
      </c>
      <c r="I164" s="183"/>
      <c r="J164" s="184">
        <f>ROUND(I164*H164,2)</f>
        <v>0</v>
      </c>
      <c r="K164" s="180" t="s">
        <v>139</v>
      </c>
      <c r="L164" s="37"/>
      <c r="M164" s="185" t="s">
        <v>1</v>
      </c>
      <c r="N164" s="186" t="s">
        <v>43</v>
      </c>
      <c r="O164" s="75"/>
      <c r="P164" s="187">
        <f>O164*H164</f>
        <v>0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9" t="s">
        <v>209</v>
      </c>
      <c r="AT164" s="189" t="s">
        <v>135</v>
      </c>
      <c r="AU164" s="189" t="s">
        <v>88</v>
      </c>
      <c r="AY164" s="17" t="s">
        <v>132</v>
      </c>
      <c r="BE164" s="190">
        <f>IF(N164="základní",J164,0)</f>
        <v>0</v>
      </c>
      <c r="BF164" s="190">
        <f>IF(N164="snížená",J164,0)</f>
        <v>0</v>
      </c>
      <c r="BG164" s="190">
        <f>IF(N164="zákl. přenesená",J164,0)</f>
        <v>0</v>
      </c>
      <c r="BH164" s="190">
        <f>IF(N164="sníž. přenesená",J164,0)</f>
        <v>0</v>
      </c>
      <c r="BI164" s="190">
        <f>IF(N164="nulová",J164,0)</f>
        <v>0</v>
      </c>
      <c r="BJ164" s="17" t="s">
        <v>88</v>
      </c>
      <c r="BK164" s="190">
        <f>ROUND(I164*H164,2)</f>
        <v>0</v>
      </c>
      <c r="BL164" s="17" t="s">
        <v>209</v>
      </c>
      <c r="BM164" s="189" t="s">
        <v>217</v>
      </c>
    </row>
    <row r="165" s="13" customFormat="1">
      <c r="A165" s="13"/>
      <c r="B165" s="191"/>
      <c r="C165" s="13"/>
      <c r="D165" s="192" t="s">
        <v>142</v>
      </c>
      <c r="E165" s="193" t="s">
        <v>1</v>
      </c>
      <c r="F165" s="194" t="s">
        <v>218</v>
      </c>
      <c r="G165" s="13"/>
      <c r="H165" s="195">
        <v>110.2</v>
      </c>
      <c r="I165" s="196"/>
      <c r="J165" s="13"/>
      <c r="K165" s="13"/>
      <c r="L165" s="191"/>
      <c r="M165" s="197"/>
      <c r="N165" s="198"/>
      <c r="O165" s="198"/>
      <c r="P165" s="198"/>
      <c r="Q165" s="198"/>
      <c r="R165" s="198"/>
      <c r="S165" s="198"/>
      <c r="T165" s="19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3" t="s">
        <v>142</v>
      </c>
      <c r="AU165" s="193" t="s">
        <v>88</v>
      </c>
      <c r="AV165" s="13" t="s">
        <v>88</v>
      </c>
      <c r="AW165" s="13" t="s">
        <v>34</v>
      </c>
      <c r="AX165" s="13" t="s">
        <v>82</v>
      </c>
      <c r="AY165" s="193" t="s">
        <v>132</v>
      </c>
    </row>
    <row r="166" s="2" customFormat="1" ht="16.5" customHeight="1">
      <c r="A166" s="36"/>
      <c r="B166" s="177"/>
      <c r="C166" s="208" t="s">
        <v>8</v>
      </c>
      <c r="D166" s="208" t="s">
        <v>219</v>
      </c>
      <c r="E166" s="209" t="s">
        <v>220</v>
      </c>
      <c r="F166" s="210" t="s">
        <v>221</v>
      </c>
      <c r="G166" s="211" t="s">
        <v>138</v>
      </c>
      <c r="H166" s="212">
        <v>115.70999999999999</v>
      </c>
      <c r="I166" s="213"/>
      <c r="J166" s="214">
        <f>ROUND(I166*H166,2)</f>
        <v>0</v>
      </c>
      <c r="K166" s="210" t="s">
        <v>139</v>
      </c>
      <c r="L166" s="215"/>
      <c r="M166" s="216" t="s">
        <v>1</v>
      </c>
      <c r="N166" s="217" t="s">
        <v>43</v>
      </c>
      <c r="O166" s="75"/>
      <c r="P166" s="187">
        <f>O166*H166</f>
        <v>0</v>
      </c>
      <c r="Q166" s="187">
        <v>0</v>
      </c>
      <c r="R166" s="187">
        <f>Q166*H166</f>
        <v>0</v>
      </c>
      <c r="S166" s="187">
        <v>0</v>
      </c>
      <c r="T166" s="188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9" t="s">
        <v>222</v>
      </c>
      <c r="AT166" s="189" t="s">
        <v>219</v>
      </c>
      <c r="AU166" s="189" t="s">
        <v>88</v>
      </c>
      <c r="AY166" s="17" t="s">
        <v>132</v>
      </c>
      <c r="BE166" s="190">
        <f>IF(N166="základní",J166,0)</f>
        <v>0</v>
      </c>
      <c r="BF166" s="190">
        <f>IF(N166="snížená",J166,0)</f>
        <v>0</v>
      </c>
      <c r="BG166" s="190">
        <f>IF(N166="zákl. přenesená",J166,0)</f>
        <v>0</v>
      </c>
      <c r="BH166" s="190">
        <f>IF(N166="sníž. přenesená",J166,0)</f>
        <v>0</v>
      </c>
      <c r="BI166" s="190">
        <f>IF(N166="nulová",J166,0)</f>
        <v>0</v>
      </c>
      <c r="BJ166" s="17" t="s">
        <v>88</v>
      </c>
      <c r="BK166" s="190">
        <f>ROUND(I166*H166,2)</f>
        <v>0</v>
      </c>
      <c r="BL166" s="17" t="s">
        <v>209</v>
      </c>
      <c r="BM166" s="189" t="s">
        <v>223</v>
      </c>
    </row>
    <row r="167" s="13" customFormat="1">
      <c r="A167" s="13"/>
      <c r="B167" s="191"/>
      <c r="C167" s="13"/>
      <c r="D167" s="192" t="s">
        <v>142</v>
      </c>
      <c r="E167" s="13"/>
      <c r="F167" s="194" t="s">
        <v>224</v>
      </c>
      <c r="G167" s="13"/>
      <c r="H167" s="195">
        <v>115.70999999999999</v>
      </c>
      <c r="I167" s="196"/>
      <c r="J167" s="13"/>
      <c r="K167" s="13"/>
      <c r="L167" s="191"/>
      <c r="M167" s="197"/>
      <c r="N167" s="198"/>
      <c r="O167" s="198"/>
      <c r="P167" s="198"/>
      <c r="Q167" s="198"/>
      <c r="R167" s="198"/>
      <c r="S167" s="198"/>
      <c r="T167" s="19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3" t="s">
        <v>142</v>
      </c>
      <c r="AU167" s="193" t="s">
        <v>88</v>
      </c>
      <c r="AV167" s="13" t="s">
        <v>88</v>
      </c>
      <c r="AW167" s="13" t="s">
        <v>3</v>
      </c>
      <c r="AX167" s="13" t="s">
        <v>82</v>
      </c>
      <c r="AY167" s="193" t="s">
        <v>132</v>
      </c>
    </row>
    <row r="168" s="2" customFormat="1" ht="24.15" customHeight="1">
      <c r="A168" s="36"/>
      <c r="B168" s="177"/>
      <c r="C168" s="178" t="s">
        <v>209</v>
      </c>
      <c r="D168" s="178" t="s">
        <v>135</v>
      </c>
      <c r="E168" s="179" t="s">
        <v>225</v>
      </c>
      <c r="F168" s="180" t="s">
        <v>226</v>
      </c>
      <c r="G168" s="181" t="s">
        <v>138</v>
      </c>
      <c r="H168" s="182">
        <v>30.547999999999998</v>
      </c>
      <c r="I168" s="183"/>
      <c r="J168" s="184">
        <f>ROUND(I168*H168,2)</f>
        <v>0</v>
      </c>
      <c r="K168" s="180" t="s">
        <v>1</v>
      </c>
      <c r="L168" s="37"/>
      <c r="M168" s="185" t="s">
        <v>1</v>
      </c>
      <c r="N168" s="186" t="s">
        <v>43</v>
      </c>
      <c r="O168" s="75"/>
      <c r="P168" s="187">
        <f>O168*H168</f>
        <v>0</v>
      </c>
      <c r="Q168" s="187">
        <v>0</v>
      </c>
      <c r="R168" s="187">
        <f>Q168*H168</f>
        <v>0</v>
      </c>
      <c r="S168" s="187">
        <v>0</v>
      </c>
      <c r="T168" s="188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9" t="s">
        <v>209</v>
      </c>
      <c r="AT168" s="189" t="s">
        <v>135</v>
      </c>
      <c r="AU168" s="189" t="s">
        <v>88</v>
      </c>
      <c r="AY168" s="17" t="s">
        <v>132</v>
      </c>
      <c r="BE168" s="190">
        <f>IF(N168="základní",J168,0)</f>
        <v>0</v>
      </c>
      <c r="BF168" s="190">
        <f>IF(N168="snížená",J168,0)</f>
        <v>0</v>
      </c>
      <c r="BG168" s="190">
        <f>IF(N168="zákl. přenesená",J168,0)</f>
        <v>0</v>
      </c>
      <c r="BH168" s="190">
        <f>IF(N168="sníž. přenesená",J168,0)</f>
        <v>0</v>
      </c>
      <c r="BI168" s="190">
        <f>IF(N168="nulová",J168,0)</f>
        <v>0</v>
      </c>
      <c r="BJ168" s="17" t="s">
        <v>88</v>
      </c>
      <c r="BK168" s="190">
        <f>ROUND(I168*H168,2)</f>
        <v>0</v>
      </c>
      <c r="BL168" s="17" t="s">
        <v>209</v>
      </c>
      <c r="BM168" s="189" t="s">
        <v>227</v>
      </c>
    </row>
    <row r="169" s="13" customFormat="1">
      <c r="A169" s="13"/>
      <c r="B169" s="191"/>
      <c r="C169" s="13"/>
      <c r="D169" s="192" t="s">
        <v>142</v>
      </c>
      <c r="E169" s="193" t="s">
        <v>1</v>
      </c>
      <c r="F169" s="194" t="s">
        <v>228</v>
      </c>
      <c r="G169" s="13"/>
      <c r="H169" s="195">
        <v>30.547999999999998</v>
      </c>
      <c r="I169" s="196"/>
      <c r="J169" s="13"/>
      <c r="K169" s="13"/>
      <c r="L169" s="191"/>
      <c r="M169" s="197"/>
      <c r="N169" s="198"/>
      <c r="O169" s="198"/>
      <c r="P169" s="198"/>
      <c r="Q169" s="198"/>
      <c r="R169" s="198"/>
      <c r="S169" s="198"/>
      <c r="T169" s="19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3" t="s">
        <v>142</v>
      </c>
      <c r="AU169" s="193" t="s">
        <v>88</v>
      </c>
      <c r="AV169" s="13" t="s">
        <v>88</v>
      </c>
      <c r="AW169" s="13" t="s">
        <v>34</v>
      </c>
      <c r="AX169" s="13" t="s">
        <v>82</v>
      </c>
      <c r="AY169" s="193" t="s">
        <v>132</v>
      </c>
    </row>
    <row r="170" s="2" customFormat="1" ht="16.5" customHeight="1">
      <c r="A170" s="36"/>
      <c r="B170" s="177"/>
      <c r="C170" s="208" t="s">
        <v>229</v>
      </c>
      <c r="D170" s="208" t="s">
        <v>219</v>
      </c>
      <c r="E170" s="209" t="s">
        <v>220</v>
      </c>
      <c r="F170" s="210" t="s">
        <v>221</v>
      </c>
      <c r="G170" s="211" t="s">
        <v>138</v>
      </c>
      <c r="H170" s="212">
        <v>32.075000000000003</v>
      </c>
      <c r="I170" s="213"/>
      <c r="J170" s="214">
        <f>ROUND(I170*H170,2)</f>
        <v>0</v>
      </c>
      <c r="K170" s="210" t="s">
        <v>139</v>
      </c>
      <c r="L170" s="215"/>
      <c r="M170" s="216" t="s">
        <v>1</v>
      </c>
      <c r="N170" s="217" t="s">
        <v>43</v>
      </c>
      <c r="O170" s="75"/>
      <c r="P170" s="187">
        <f>O170*H170</f>
        <v>0</v>
      </c>
      <c r="Q170" s="187">
        <v>0</v>
      </c>
      <c r="R170" s="187">
        <f>Q170*H170</f>
        <v>0</v>
      </c>
      <c r="S170" s="187">
        <v>0</v>
      </c>
      <c r="T170" s="188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9" t="s">
        <v>222</v>
      </c>
      <c r="AT170" s="189" t="s">
        <v>219</v>
      </c>
      <c r="AU170" s="189" t="s">
        <v>88</v>
      </c>
      <c r="AY170" s="17" t="s">
        <v>132</v>
      </c>
      <c r="BE170" s="190">
        <f>IF(N170="základní",J170,0)</f>
        <v>0</v>
      </c>
      <c r="BF170" s="190">
        <f>IF(N170="snížená",J170,0)</f>
        <v>0</v>
      </c>
      <c r="BG170" s="190">
        <f>IF(N170="zákl. přenesená",J170,0)</f>
        <v>0</v>
      </c>
      <c r="BH170" s="190">
        <f>IF(N170="sníž. přenesená",J170,0)</f>
        <v>0</v>
      </c>
      <c r="BI170" s="190">
        <f>IF(N170="nulová",J170,0)</f>
        <v>0</v>
      </c>
      <c r="BJ170" s="17" t="s">
        <v>88</v>
      </c>
      <c r="BK170" s="190">
        <f>ROUND(I170*H170,2)</f>
        <v>0</v>
      </c>
      <c r="BL170" s="17" t="s">
        <v>209</v>
      </c>
      <c r="BM170" s="189" t="s">
        <v>230</v>
      </c>
    </row>
    <row r="171" s="13" customFormat="1">
      <c r="A171" s="13"/>
      <c r="B171" s="191"/>
      <c r="C171" s="13"/>
      <c r="D171" s="192" t="s">
        <v>142</v>
      </c>
      <c r="E171" s="13"/>
      <c r="F171" s="194" t="s">
        <v>231</v>
      </c>
      <c r="G171" s="13"/>
      <c r="H171" s="195">
        <v>32.075000000000003</v>
      </c>
      <c r="I171" s="196"/>
      <c r="J171" s="13"/>
      <c r="K171" s="13"/>
      <c r="L171" s="191"/>
      <c r="M171" s="197"/>
      <c r="N171" s="198"/>
      <c r="O171" s="198"/>
      <c r="P171" s="198"/>
      <c r="Q171" s="198"/>
      <c r="R171" s="198"/>
      <c r="S171" s="198"/>
      <c r="T171" s="19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3" t="s">
        <v>142</v>
      </c>
      <c r="AU171" s="193" t="s">
        <v>88</v>
      </c>
      <c r="AV171" s="13" t="s">
        <v>88</v>
      </c>
      <c r="AW171" s="13" t="s">
        <v>3</v>
      </c>
      <c r="AX171" s="13" t="s">
        <v>82</v>
      </c>
      <c r="AY171" s="193" t="s">
        <v>132</v>
      </c>
    </row>
    <row r="172" s="2" customFormat="1" ht="24.15" customHeight="1">
      <c r="A172" s="36"/>
      <c r="B172" s="177"/>
      <c r="C172" s="178" t="s">
        <v>232</v>
      </c>
      <c r="D172" s="178" t="s">
        <v>135</v>
      </c>
      <c r="E172" s="179" t="s">
        <v>233</v>
      </c>
      <c r="F172" s="180" t="s">
        <v>234</v>
      </c>
      <c r="G172" s="181" t="s">
        <v>138</v>
      </c>
      <c r="H172" s="182">
        <v>446.14600000000002</v>
      </c>
      <c r="I172" s="183"/>
      <c r="J172" s="184">
        <f>ROUND(I172*H172,2)</f>
        <v>0</v>
      </c>
      <c r="K172" s="180" t="s">
        <v>1</v>
      </c>
      <c r="L172" s="37"/>
      <c r="M172" s="185" t="s">
        <v>1</v>
      </c>
      <c r="N172" s="186" t="s">
        <v>43</v>
      </c>
      <c r="O172" s="75"/>
      <c r="P172" s="187">
        <f>O172*H172</f>
        <v>0</v>
      </c>
      <c r="Q172" s="187">
        <v>0.00020000000000000001</v>
      </c>
      <c r="R172" s="187">
        <f>Q172*H172</f>
        <v>0.089229200000000009</v>
      </c>
      <c r="S172" s="187">
        <v>0</v>
      </c>
      <c r="T172" s="188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9" t="s">
        <v>209</v>
      </c>
      <c r="AT172" s="189" t="s">
        <v>135</v>
      </c>
      <c r="AU172" s="189" t="s">
        <v>88</v>
      </c>
      <c r="AY172" s="17" t="s">
        <v>132</v>
      </c>
      <c r="BE172" s="190">
        <f>IF(N172="základní",J172,0)</f>
        <v>0</v>
      </c>
      <c r="BF172" s="190">
        <f>IF(N172="snížená",J172,0)</f>
        <v>0</v>
      </c>
      <c r="BG172" s="190">
        <f>IF(N172="zákl. přenesená",J172,0)</f>
        <v>0</v>
      </c>
      <c r="BH172" s="190">
        <f>IF(N172="sníž. přenesená",J172,0)</f>
        <v>0</v>
      </c>
      <c r="BI172" s="190">
        <f>IF(N172="nulová",J172,0)</f>
        <v>0</v>
      </c>
      <c r="BJ172" s="17" t="s">
        <v>88</v>
      </c>
      <c r="BK172" s="190">
        <f>ROUND(I172*H172,2)</f>
        <v>0</v>
      </c>
      <c r="BL172" s="17" t="s">
        <v>209</v>
      </c>
      <c r="BM172" s="189" t="s">
        <v>235</v>
      </c>
    </row>
    <row r="173" s="13" customFormat="1">
      <c r="A173" s="13"/>
      <c r="B173" s="191"/>
      <c r="C173" s="13"/>
      <c r="D173" s="192" t="s">
        <v>142</v>
      </c>
      <c r="E173" s="193" t="s">
        <v>1</v>
      </c>
      <c r="F173" s="194" t="s">
        <v>236</v>
      </c>
      <c r="G173" s="13"/>
      <c r="H173" s="195">
        <v>446.14600000000002</v>
      </c>
      <c r="I173" s="196"/>
      <c r="J173" s="13"/>
      <c r="K173" s="13"/>
      <c r="L173" s="191"/>
      <c r="M173" s="197"/>
      <c r="N173" s="198"/>
      <c r="O173" s="198"/>
      <c r="P173" s="198"/>
      <c r="Q173" s="198"/>
      <c r="R173" s="198"/>
      <c r="S173" s="198"/>
      <c r="T173" s="19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3" t="s">
        <v>142</v>
      </c>
      <c r="AU173" s="193" t="s">
        <v>88</v>
      </c>
      <c r="AV173" s="13" t="s">
        <v>88</v>
      </c>
      <c r="AW173" s="13" t="s">
        <v>34</v>
      </c>
      <c r="AX173" s="13" t="s">
        <v>82</v>
      </c>
      <c r="AY173" s="193" t="s">
        <v>132</v>
      </c>
    </row>
    <row r="174" s="2" customFormat="1" ht="33" customHeight="1">
      <c r="A174" s="36"/>
      <c r="B174" s="177"/>
      <c r="C174" s="178" t="s">
        <v>237</v>
      </c>
      <c r="D174" s="178" t="s">
        <v>135</v>
      </c>
      <c r="E174" s="179" t="s">
        <v>238</v>
      </c>
      <c r="F174" s="180" t="s">
        <v>239</v>
      </c>
      <c r="G174" s="181" t="s">
        <v>138</v>
      </c>
      <c r="H174" s="182">
        <v>446.14600000000002</v>
      </c>
      <c r="I174" s="183"/>
      <c r="J174" s="184">
        <f>ROUND(I174*H174,2)</f>
        <v>0</v>
      </c>
      <c r="K174" s="180" t="s">
        <v>1</v>
      </c>
      <c r="L174" s="37"/>
      <c r="M174" s="185" t="s">
        <v>1</v>
      </c>
      <c r="N174" s="186" t="s">
        <v>43</v>
      </c>
      <c r="O174" s="75"/>
      <c r="P174" s="187">
        <f>O174*H174</f>
        <v>0</v>
      </c>
      <c r="Q174" s="187">
        <v>0.00025999999999999998</v>
      </c>
      <c r="R174" s="187">
        <f>Q174*H174</f>
        <v>0.11599796</v>
      </c>
      <c r="S174" s="187">
        <v>0</v>
      </c>
      <c r="T174" s="188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9" t="s">
        <v>209</v>
      </c>
      <c r="AT174" s="189" t="s">
        <v>135</v>
      </c>
      <c r="AU174" s="189" t="s">
        <v>88</v>
      </c>
      <c r="AY174" s="17" t="s">
        <v>132</v>
      </c>
      <c r="BE174" s="190">
        <f>IF(N174="základní",J174,0)</f>
        <v>0</v>
      </c>
      <c r="BF174" s="190">
        <f>IF(N174="snížená",J174,0)</f>
        <v>0</v>
      </c>
      <c r="BG174" s="190">
        <f>IF(N174="zákl. přenesená",J174,0)</f>
        <v>0</v>
      </c>
      <c r="BH174" s="190">
        <f>IF(N174="sníž. přenesená",J174,0)</f>
        <v>0</v>
      </c>
      <c r="BI174" s="190">
        <f>IF(N174="nulová",J174,0)</f>
        <v>0</v>
      </c>
      <c r="BJ174" s="17" t="s">
        <v>88</v>
      </c>
      <c r="BK174" s="190">
        <f>ROUND(I174*H174,2)</f>
        <v>0</v>
      </c>
      <c r="BL174" s="17" t="s">
        <v>209</v>
      </c>
      <c r="BM174" s="189" t="s">
        <v>240</v>
      </c>
    </row>
    <row r="175" s="13" customFormat="1">
      <c r="A175" s="13"/>
      <c r="B175" s="191"/>
      <c r="C175" s="13"/>
      <c r="D175" s="192" t="s">
        <v>142</v>
      </c>
      <c r="E175" s="193" t="s">
        <v>1</v>
      </c>
      <c r="F175" s="194" t="s">
        <v>241</v>
      </c>
      <c r="G175" s="13"/>
      <c r="H175" s="195">
        <v>446.14600000000002</v>
      </c>
      <c r="I175" s="196"/>
      <c r="J175" s="13"/>
      <c r="K175" s="13"/>
      <c r="L175" s="191"/>
      <c r="M175" s="218"/>
      <c r="N175" s="219"/>
      <c r="O175" s="219"/>
      <c r="P175" s="219"/>
      <c r="Q175" s="219"/>
      <c r="R175" s="219"/>
      <c r="S175" s="219"/>
      <c r="T175" s="22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3" t="s">
        <v>142</v>
      </c>
      <c r="AU175" s="193" t="s">
        <v>88</v>
      </c>
      <c r="AV175" s="13" t="s">
        <v>88</v>
      </c>
      <c r="AW175" s="13" t="s">
        <v>34</v>
      </c>
      <c r="AX175" s="13" t="s">
        <v>82</v>
      </c>
      <c r="AY175" s="193" t="s">
        <v>132</v>
      </c>
    </row>
    <row r="176" s="2" customFormat="1" ht="6.96" customHeight="1">
      <c r="A176" s="36"/>
      <c r="B176" s="58"/>
      <c r="C176" s="59"/>
      <c r="D176" s="59"/>
      <c r="E176" s="59"/>
      <c r="F176" s="59"/>
      <c r="G176" s="59"/>
      <c r="H176" s="59"/>
      <c r="I176" s="59"/>
      <c r="J176" s="59"/>
      <c r="K176" s="59"/>
      <c r="L176" s="37"/>
      <c r="M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</row>
  </sheetData>
  <autoFilter ref="C127:K17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="1" customFormat="1" ht="24.96" customHeight="1">
      <c r="B4" s="20"/>
      <c r="D4" s="21" t="s">
        <v>99</v>
      </c>
      <c r="L4" s="20"/>
      <c r="M4" s="126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27" t="str">
        <f>'Rekapitulace stavby'!K6</f>
        <v>KOLÍN, TOVÁRNÍ 45/13, 14, 15 - SANACE OBYTNÝCH PROSTOR</v>
      </c>
      <c r="F7" s="30"/>
      <c r="G7" s="30"/>
      <c r="H7" s="30"/>
      <c r="L7" s="20"/>
    </row>
    <row r="8" s="1" customFormat="1" ht="12" customHeight="1">
      <c r="B8" s="20"/>
      <c r="D8" s="30" t="s">
        <v>100</v>
      </c>
      <c r="L8" s="20"/>
    </row>
    <row r="9" s="2" customFormat="1" ht="16.5" customHeight="1">
      <c r="A9" s="36"/>
      <c r="B9" s="37"/>
      <c r="C9" s="36"/>
      <c r="D9" s="36"/>
      <c r="E9" s="127" t="s">
        <v>101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37"/>
      <c r="C10" s="36"/>
      <c r="D10" s="30" t="s">
        <v>102</v>
      </c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37"/>
      <c r="C11" s="36"/>
      <c r="D11" s="36"/>
      <c r="E11" s="65" t="s">
        <v>242</v>
      </c>
      <c r="F11" s="36"/>
      <c r="G11" s="36"/>
      <c r="H11" s="36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37"/>
      <c r="C12" s="36"/>
      <c r="D12" s="36"/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37"/>
      <c r="C13" s="36"/>
      <c r="D13" s="30" t="s">
        <v>18</v>
      </c>
      <c r="E13" s="36"/>
      <c r="F13" s="25" t="s">
        <v>1</v>
      </c>
      <c r="G13" s="36"/>
      <c r="H13" s="36"/>
      <c r="I13" s="30" t="s">
        <v>19</v>
      </c>
      <c r="J13" s="25" t="s">
        <v>1</v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20</v>
      </c>
      <c r="E14" s="36"/>
      <c r="F14" s="25" t="s">
        <v>21</v>
      </c>
      <c r="G14" s="36"/>
      <c r="H14" s="36"/>
      <c r="I14" s="30" t="s">
        <v>22</v>
      </c>
      <c r="J14" s="67" t="str">
        <f>'Rekapitulace stavby'!AN8</f>
        <v>23. 1. 2023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37"/>
      <c r="C15" s="36"/>
      <c r="D15" s="36"/>
      <c r="E15" s="36"/>
      <c r="F15" s="36"/>
      <c r="G15" s="36"/>
      <c r="H15" s="36"/>
      <c r="I15" s="36"/>
      <c r="J15" s="36"/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37"/>
      <c r="C16" s="36"/>
      <c r="D16" s="30" t="s">
        <v>24</v>
      </c>
      <c r="E16" s="36"/>
      <c r="F16" s="36"/>
      <c r="G16" s="36"/>
      <c r="H16" s="36"/>
      <c r="I16" s="30" t="s">
        <v>25</v>
      </c>
      <c r="J16" s="25" t="s">
        <v>1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37"/>
      <c r="C17" s="36"/>
      <c r="D17" s="36"/>
      <c r="E17" s="25" t="s">
        <v>26</v>
      </c>
      <c r="F17" s="36"/>
      <c r="G17" s="36"/>
      <c r="H17" s="36"/>
      <c r="I17" s="30" t="s">
        <v>27</v>
      </c>
      <c r="J17" s="25" t="s">
        <v>1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37"/>
      <c r="C18" s="36"/>
      <c r="D18" s="36"/>
      <c r="E18" s="36"/>
      <c r="F18" s="36"/>
      <c r="G18" s="36"/>
      <c r="H18" s="36"/>
      <c r="I18" s="36"/>
      <c r="J18" s="36"/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37"/>
      <c r="C19" s="36"/>
      <c r="D19" s="30" t="s">
        <v>28</v>
      </c>
      <c r="E19" s="36"/>
      <c r="F19" s="36"/>
      <c r="G19" s="36"/>
      <c r="H19" s="36"/>
      <c r="I19" s="30" t="s">
        <v>25</v>
      </c>
      <c r="J19" s="31" t="str">
        <f>'Rekapitulace stavby'!AN13</f>
        <v>Vyplň údaj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37"/>
      <c r="C20" s="36"/>
      <c r="D20" s="36"/>
      <c r="E20" s="31" t="str">
        <f>'Rekapitulace stavby'!E14</f>
        <v>Vyplň údaj</v>
      </c>
      <c r="F20" s="25"/>
      <c r="G20" s="25"/>
      <c r="H20" s="25"/>
      <c r="I20" s="30" t="s">
        <v>27</v>
      </c>
      <c r="J20" s="31" t="str">
        <f>'Rekapitulace stavby'!AN14</f>
        <v>Vyplň údaj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37"/>
      <c r="C21" s="36"/>
      <c r="D21" s="36"/>
      <c r="E21" s="36"/>
      <c r="F21" s="36"/>
      <c r="G21" s="36"/>
      <c r="H21" s="36"/>
      <c r="I21" s="36"/>
      <c r="J21" s="36"/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37"/>
      <c r="C22" s="36"/>
      <c r="D22" s="30" t="s">
        <v>30</v>
      </c>
      <c r="E22" s="36"/>
      <c r="F22" s="36"/>
      <c r="G22" s="36"/>
      <c r="H22" s="36"/>
      <c r="I22" s="30" t="s">
        <v>25</v>
      </c>
      <c r="J22" s="25" t="s">
        <v>31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37"/>
      <c r="C23" s="36"/>
      <c r="D23" s="36"/>
      <c r="E23" s="25" t="s">
        <v>32</v>
      </c>
      <c r="F23" s="36"/>
      <c r="G23" s="36"/>
      <c r="H23" s="36"/>
      <c r="I23" s="30" t="s">
        <v>27</v>
      </c>
      <c r="J23" s="25" t="s">
        <v>33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37"/>
      <c r="C24" s="36"/>
      <c r="D24" s="36"/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37"/>
      <c r="C25" s="36"/>
      <c r="D25" s="30" t="s">
        <v>35</v>
      </c>
      <c r="E25" s="36"/>
      <c r="F25" s="36"/>
      <c r="G25" s="36"/>
      <c r="H25" s="36"/>
      <c r="I25" s="30" t="s">
        <v>25</v>
      </c>
      <c r="J25" s="25" t="s">
        <v>31</v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37"/>
      <c r="C26" s="36"/>
      <c r="D26" s="36"/>
      <c r="E26" s="25" t="s">
        <v>32</v>
      </c>
      <c r="F26" s="36"/>
      <c r="G26" s="36"/>
      <c r="H26" s="36"/>
      <c r="I26" s="30" t="s">
        <v>27</v>
      </c>
      <c r="J26" s="25" t="s">
        <v>33</v>
      </c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37"/>
      <c r="C28" s="36"/>
      <c r="D28" s="30" t="s">
        <v>36</v>
      </c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28"/>
      <c r="B29" s="129"/>
      <c r="C29" s="128"/>
      <c r="D29" s="128"/>
      <c r="E29" s="34" t="s">
        <v>1</v>
      </c>
      <c r="F29" s="34"/>
      <c r="G29" s="34"/>
      <c r="H29" s="34"/>
      <c r="I29" s="128"/>
      <c r="J29" s="128"/>
      <c r="K29" s="128"/>
      <c r="L29" s="130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</row>
    <row r="30" s="2" customFormat="1" ht="6.96" customHeight="1">
      <c r="A30" s="36"/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37"/>
      <c r="C32" s="36"/>
      <c r="D32" s="131" t="s">
        <v>37</v>
      </c>
      <c r="E32" s="36"/>
      <c r="F32" s="36"/>
      <c r="G32" s="36"/>
      <c r="H32" s="36"/>
      <c r="I32" s="36"/>
      <c r="J32" s="94">
        <f>ROUND(J122,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37"/>
      <c r="C33" s="36"/>
      <c r="D33" s="88"/>
      <c r="E33" s="88"/>
      <c r="F33" s="88"/>
      <c r="G33" s="88"/>
      <c r="H33" s="88"/>
      <c r="I33" s="88"/>
      <c r="J33" s="88"/>
      <c r="K33" s="88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6"/>
      <c r="F34" s="41" t="s">
        <v>39</v>
      </c>
      <c r="G34" s="36"/>
      <c r="H34" s="36"/>
      <c r="I34" s="41" t="s">
        <v>38</v>
      </c>
      <c r="J34" s="41" t="s">
        <v>40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37"/>
      <c r="C35" s="36"/>
      <c r="D35" s="132" t="s">
        <v>41</v>
      </c>
      <c r="E35" s="30" t="s">
        <v>42</v>
      </c>
      <c r="F35" s="133">
        <f>ROUND((SUM(BE122:BE125)),  2)</f>
        <v>0</v>
      </c>
      <c r="G35" s="36"/>
      <c r="H35" s="36"/>
      <c r="I35" s="134">
        <v>0.20999999999999999</v>
      </c>
      <c r="J35" s="133">
        <f>ROUND(((SUM(BE122:BE125))*I35), 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37"/>
      <c r="C36" s="36"/>
      <c r="D36" s="36"/>
      <c r="E36" s="30" t="s">
        <v>43</v>
      </c>
      <c r="F36" s="133">
        <f>ROUND((SUM(BF122:BF125)),  2)</f>
        <v>0</v>
      </c>
      <c r="G36" s="36"/>
      <c r="H36" s="36"/>
      <c r="I36" s="134">
        <v>0.14999999999999999</v>
      </c>
      <c r="J36" s="133">
        <f>ROUND(((SUM(BF122:BF125))*I36), 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44</v>
      </c>
      <c r="F37" s="133">
        <f>ROUND((SUM(BG122:BG125)),  2)</f>
        <v>0</v>
      </c>
      <c r="G37" s="36"/>
      <c r="H37" s="36"/>
      <c r="I37" s="134">
        <v>0.20999999999999999</v>
      </c>
      <c r="J37" s="133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7"/>
      <c r="C38" s="36"/>
      <c r="D38" s="36"/>
      <c r="E38" s="30" t="s">
        <v>45</v>
      </c>
      <c r="F38" s="133">
        <f>ROUND((SUM(BH122:BH125)),  2)</f>
        <v>0</v>
      </c>
      <c r="G38" s="36"/>
      <c r="H38" s="36"/>
      <c r="I38" s="134">
        <v>0.14999999999999999</v>
      </c>
      <c r="J38" s="133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7"/>
      <c r="C39" s="36"/>
      <c r="D39" s="36"/>
      <c r="E39" s="30" t="s">
        <v>46</v>
      </c>
      <c r="F39" s="133">
        <f>ROUND((SUM(BI122:BI125)),  2)</f>
        <v>0</v>
      </c>
      <c r="G39" s="36"/>
      <c r="H39" s="36"/>
      <c r="I39" s="134">
        <v>0</v>
      </c>
      <c r="J39" s="133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37"/>
      <c r="C41" s="135"/>
      <c r="D41" s="136" t="s">
        <v>47</v>
      </c>
      <c r="E41" s="79"/>
      <c r="F41" s="79"/>
      <c r="G41" s="137" t="s">
        <v>48</v>
      </c>
      <c r="H41" s="138" t="s">
        <v>49</v>
      </c>
      <c r="I41" s="79"/>
      <c r="J41" s="139">
        <f>SUM(J32:J39)</f>
        <v>0</v>
      </c>
      <c r="K41" s="140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37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50</v>
      </c>
      <c r="E50" s="55"/>
      <c r="F50" s="55"/>
      <c r="G50" s="54" t="s">
        <v>51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52</v>
      </c>
      <c r="E61" s="39"/>
      <c r="F61" s="141" t="s">
        <v>53</v>
      </c>
      <c r="G61" s="56" t="s">
        <v>52</v>
      </c>
      <c r="H61" s="39"/>
      <c r="I61" s="39"/>
      <c r="J61" s="142" t="s">
        <v>53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54</v>
      </c>
      <c r="E65" s="57"/>
      <c r="F65" s="57"/>
      <c r="G65" s="54" t="s">
        <v>55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52</v>
      </c>
      <c r="E76" s="39"/>
      <c r="F76" s="141" t="s">
        <v>53</v>
      </c>
      <c r="G76" s="56" t="s">
        <v>52</v>
      </c>
      <c r="H76" s="39"/>
      <c r="I76" s="39"/>
      <c r="J76" s="142" t="s">
        <v>53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104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27" t="str">
        <f>E7</f>
        <v>KOLÍN, TOVÁRNÍ 45/13, 14, 15 - SANACE OBYTNÝCH PROSTOR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20"/>
      <c r="C86" s="30" t="s">
        <v>100</v>
      </c>
      <c r="L86" s="20"/>
    </row>
    <row r="87" s="2" customFormat="1" ht="16.5" customHeight="1">
      <c r="A87" s="36"/>
      <c r="B87" s="37"/>
      <c r="C87" s="36"/>
      <c r="D87" s="36"/>
      <c r="E87" s="127" t="s">
        <v>101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30" t="s">
        <v>102</v>
      </c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6"/>
      <c r="D89" s="36"/>
      <c r="E89" s="65" t="str">
        <f>E11</f>
        <v>23007b - Elektroinstalace</v>
      </c>
      <c r="F89" s="36"/>
      <c r="G89" s="36"/>
      <c r="H89" s="36"/>
      <c r="I89" s="36"/>
      <c r="J89" s="36"/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30" t="s">
        <v>20</v>
      </c>
      <c r="D91" s="36"/>
      <c r="E91" s="36"/>
      <c r="F91" s="25" t="str">
        <f>F14</f>
        <v>Kolín, Tovární 45</v>
      </c>
      <c r="G91" s="36"/>
      <c r="H91" s="36"/>
      <c r="I91" s="30" t="s">
        <v>22</v>
      </c>
      <c r="J91" s="67" t="str">
        <f>IF(J14="","",J14)</f>
        <v>23. 1. 2023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6"/>
      <c r="D92" s="36"/>
      <c r="E92" s="36"/>
      <c r="F92" s="36"/>
      <c r="G92" s="36"/>
      <c r="H92" s="36"/>
      <c r="I92" s="36"/>
      <c r="J92" s="36"/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40.05" customHeight="1">
      <c r="A93" s="36"/>
      <c r="B93" s="37"/>
      <c r="C93" s="30" t="s">
        <v>24</v>
      </c>
      <c r="D93" s="36"/>
      <c r="E93" s="36"/>
      <c r="F93" s="25" t="str">
        <f>E17</f>
        <v>Město Kolín, Karlovo náměstí 78, Kolín I</v>
      </c>
      <c r="G93" s="36"/>
      <c r="H93" s="36"/>
      <c r="I93" s="30" t="s">
        <v>30</v>
      </c>
      <c r="J93" s="34" t="str">
        <f>E23</f>
        <v>AZ PROJECT spol. s r.o., Plynárenská 830, Kolín IV</v>
      </c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40.05" customHeight="1">
      <c r="A94" s="36"/>
      <c r="B94" s="37"/>
      <c r="C94" s="30" t="s">
        <v>28</v>
      </c>
      <c r="D94" s="36"/>
      <c r="E94" s="36"/>
      <c r="F94" s="25" t="str">
        <f>IF(E20="","",E20)</f>
        <v>Vyplň údaj</v>
      </c>
      <c r="G94" s="36"/>
      <c r="H94" s="36"/>
      <c r="I94" s="30" t="s">
        <v>35</v>
      </c>
      <c r="J94" s="34" t="str">
        <f>E26</f>
        <v>AZ PROJECT spol. s r.o., Plynárenská 830, Kolín IV</v>
      </c>
      <c r="K94" s="36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43" t="s">
        <v>105</v>
      </c>
      <c r="D96" s="135"/>
      <c r="E96" s="135"/>
      <c r="F96" s="135"/>
      <c r="G96" s="135"/>
      <c r="H96" s="135"/>
      <c r="I96" s="135"/>
      <c r="J96" s="144" t="s">
        <v>106</v>
      </c>
      <c r="K96" s="135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6"/>
      <c r="D97" s="36"/>
      <c r="E97" s="36"/>
      <c r="F97" s="36"/>
      <c r="G97" s="36"/>
      <c r="H97" s="36"/>
      <c r="I97" s="36"/>
      <c r="J97" s="36"/>
      <c r="K97" s="36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45" t="s">
        <v>107</v>
      </c>
      <c r="D98" s="36"/>
      <c r="E98" s="36"/>
      <c r="F98" s="36"/>
      <c r="G98" s="36"/>
      <c r="H98" s="36"/>
      <c r="I98" s="36"/>
      <c r="J98" s="94">
        <f>J122</f>
        <v>0</v>
      </c>
      <c r="K98" s="36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7" t="s">
        <v>108</v>
      </c>
    </row>
    <row r="99" s="9" customFormat="1" ht="24.96" customHeight="1">
      <c r="A99" s="9"/>
      <c r="B99" s="146"/>
      <c r="C99" s="9"/>
      <c r="D99" s="147" t="s">
        <v>114</v>
      </c>
      <c r="E99" s="148"/>
      <c r="F99" s="148"/>
      <c r="G99" s="148"/>
      <c r="H99" s="148"/>
      <c r="I99" s="148"/>
      <c r="J99" s="149">
        <f>J123</f>
        <v>0</v>
      </c>
      <c r="K99" s="9"/>
      <c r="L99" s="14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0"/>
      <c r="C100" s="10"/>
      <c r="D100" s="151" t="s">
        <v>243</v>
      </c>
      <c r="E100" s="152"/>
      <c r="F100" s="152"/>
      <c r="G100" s="152"/>
      <c r="H100" s="152"/>
      <c r="I100" s="152"/>
      <c r="J100" s="153">
        <f>J124</f>
        <v>0</v>
      </c>
      <c r="K100" s="10"/>
      <c r="L100" s="15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6"/>
      <c r="B101" s="37"/>
      <c r="C101" s="36"/>
      <c r="D101" s="36"/>
      <c r="E101" s="36"/>
      <c r="F101" s="36"/>
      <c r="G101" s="36"/>
      <c r="H101" s="36"/>
      <c r="I101" s="36"/>
      <c r="J101" s="36"/>
      <c r="K101" s="36"/>
      <c r="L101" s="53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="2" customFormat="1" ht="6.96" customHeight="1">
      <c r="A102" s="36"/>
      <c r="B102" s="58"/>
      <c r="C102" s="59"/>
      <c r="D102" s="59"/>
      <c r="E102" s="59"/>
      <c r="F102" s="59"/>
      <c r="G102" s="59"/>
      <c r="H102" s="59"/>
      <c r="I102" s="59"/>
      <c r="J102" s="59"/>
      <c r="K102" s="59"/>
      <c r="L102" s="53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6" s="2" customFormat="1" ht="6.96" customHeight="1">
      <c r="A106" s="36"/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24.96" customHeight="1">
      <c r="A107" s="36"/>
      <c r="B107" s="37"/>
      <c r="C107" s="21" t="s">
        <v>117</v>
      </c>
      <c r="D107" s="36"/>
      <c r="E107" s="36"/>
      <c r="F107" s="36"/>
      <c r="G107" s="36"/>
      <c r="H107" s="36"/>
      <c r="I107" s="36"/>
      <c r="J107" s="36"/>
      <c r="K107" s="36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37"/>
      <c r="C108" s="36"/>
      <c r="D108" s="36"/>
      <c r="E108" s="36"/>
      <c r="F108" s="36"/>
      <c r="G108" s="36"/>
      <c r="H108" s="36"/>
      <c r="I108" s="36"/>
      <c r="J108" s="36"/>
      <c r="K108" s="36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16</v>
      </c>
      <c r="D109" s="36"/>
      <c r="E109" s="36"/>
      <c r="F109" s="36"/>
      <c r="G109" s="36"/>
      <c r="H109" s="36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6"/>
      <c r="D110" s="36"/>
      <c r="E110" s="127" t="str">
        <f>E7</f>
        <v>KOLÍN, TOVÁRNÍ 45/13, 14, 15 - SANACE OBYTNÝCH PROSTOR</v>
      </c>
      <c r="F110" s="30"/>
      <c r="G110" s="30"/>
      <c r="H110" s="30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1" customFormat="1" ht="12" customHeight="1">
      <c r="B111" s="20"/>
      <c r="C111" s="30" t="s">
        <v>100</v>
      </c>
      <c r="L111" s="20"/>
    </row>
    <row r="112" s="2" customFormat="1" ht="16.5" customHeight="1">
      <c r="A112" s="36"/>
      <c r="B112" s="37"/>
      <c r="C112" s="36"/>
      <c r="D112" s="36"/>
      <c r="E112" s="127" t="s">
        <v>101</v>
      </c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102</v>
      </c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6"/>
      <c r="D114" s="36"/>
      <c r="E114" s="65" t="str">
        <f>E11</f>
        <v>23007b - Elektroinstalace</v>
      </c>
      <c r="F114" s="36"/>
      <c r="G114" s="36"/>
      <c r="H114" s="36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6"/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20</v>
      </c>
      <c r="D116" s="36"/>
      <c r="E116" s="36"/>
      <c r="F116" s="25" t="str">
        <f>F14</f>
        <v>Kolín, Tovární 45</v>
      </c>
      <c r="G116" s="36"/>
      <c r="H116" s="36"/>
      <c r="I116" s="30" t="s">
        <v>22</v>
      </c>
      <c r="J116" s="67" t="str">
        <f>IF(J14="","",J14)</f>
        <v>23. 1. 2023</v>
      </c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6"/>
      <c r="D117" s="36"/>
      <c r="E117" s="36"/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40.05" customHeight="1">
      <c r="A118" s="36"/>
      <c r="B118" s="37"/>
      <c r="C118" s="30" t="s">
        <v>24</v>
      </c>
      <c r="D118" s="36"/>
      <c r="E118" s="36"/>
      <c r="F118" s="25" t="str">
        <f>E17</f>
        <v>Město Kolín, Karlovo náměstí 78, Kolín I</v>
      </c>
      <c r="G118" s="36"/>
      <c r="H118" s="36"/>
      <c r="I118" s="30" t="s">
        <v>30</v>
      </c>
      <c r="J118" s="34" t="str">
        <f>E23</f>
        <v>AZ PROJECT spol. s r.o., Plynárenská 830, Kolín IV</v>
      </c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40.05" customHeight="1">
      <c r="A119" s="36"/>
      <c r="B119" s="37"/>
      <c r="C119" s="30" t="s">
        <v>28</v>
      </c>
      <c r="D119" s="36"/>
      <c r="E119" s="36"/>
      <c r="F119" s="25" t="str">
        <f>IF(E20="","",E20)</f>
        <v>Vyplň údaj</v>
      </c>
      <c r="G119" s="36"/>
      <c r="H119" s="36"/>
      <c r="I119" s="30" t="s">
        <v>35</v>
      </c>
      <c r="J119" s="34" t="str">
        <f>E26</f>
        <v>AZ PROJECT spol. s r.o., Plynárenská 830, Kolín IV</v>
      </c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0.32" customHeight="1">
      <c r="A120" s="36"/>
      <c r="B120" s="37"/>
      <c r="C120" s="36"/>
      <c r="D120" s="36"/>
      <c r="E120" s="36"/>
      <c r="F120" s="36"/>
      <c r="G120" s="36"/>
      <c r="H120" s="36"/>
      <c r="I120" s="36"/>
      <c r="J120" s="36"/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11" customFormat="1" ht="29.28" customHeight="1">
      <c r="A121" s="154"/>
      <c r="B121" s="155"/>
      <c r="C121" s="156" t="s">
        <v>118</v>
      </c>
      <c r="D121" s="157" t="s">
        <v>62</v>
      </c>
      <c r="E121" s="157" t="s">
        <v>58</v>
      </c>
      <c r="F121" s="157" t="s">
        <v>59</v>
      </c>
      <c r="G121" s="157" t="s">
        <v>119</v>
      </c>
      <c r="H121" s="157" t="s">
        <v>120</v>
      </c>
      <c r="I121" s="157" t="s">
        <v>121</v>
      </c>
      <c r="J121" s="157" t="s">
        <v>106</v>
      </c>
      <c r="K121" s="158" t="s">
        <v>122</v>
      </c>
      <c r="L121" s="159"/>
      <c r="M121" s="84" t="s">
        <v>1</v>
      </c>
      <c r="N121" s="85" t="s">
        <v>41</v>
      </c>
      <c r="O121" s="85" t="s">
        <v>123</v>
      </c>
      <c r="P121" s="85" t="s">
        <v>124</v>
      </c>
      <c r="Q121" s="85" t="s">
        <v>125</v>
      </c>
      <c r="R121" s="85" t="s">
        <v>126</v>
      </c>
      <c r="S121" s="85" t="s">
        <v>127</v>
      </c>
      <c r="T121" s="86" t="s">
        <v>128</v>
      </c>
      <c r="U121" s="154"/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/>
    </row>
    <row r="122" s="2" customFormat="1" ht="22.8" customHeight="1">
      <c r="A122" s="36"/>
      <c r="B122" s="37"/>
      <c r="C122" s="91" t="s">
        <v>129</v>
      </c>
      <c r="D122" s="36"/>
      <c r="E122" s="36"/>
      <c r="F122" s="36"/>
      <c r="G122" s="36"/>
      <c r="H122" s="36"/>
      <c r="I122" s="36"/>
      <c r="J122" s="160">
        <f>BK122</f>
        <v>0</v>
      </c>
      <c r="K122" s="36"/>
      <c r="L122" s="37"/>
      <c r="M122" s="87"/>
      <c r="N122" s="71"/>
      <c r="O122" s="88"/>
      <c r="P122" s="161">
        <f>P123</f>
        <v>0</v>
      </c>
      <c r="Q122" s="88"/>
      <c r="R122" s="161">
        <f>R123</f>
        <v>0</v>
      </c>
      <c r="S122" s="88"/>
      <c r="T122" s="162">
        <f>T123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7" t="s">
        <v>76</v>
      </c>
      <c r="AU122" s="17" t="s">
        <v>108</v>
      </c>
      <c r="BK122" s="163">
        <f>BK123</f>
        <v>0</v>
      </c>
    </row>
    <row r="123" s="12" customFormat="1" ht="25.92" customHeight="1">
      <c r="A123" s="12"/>
      <c r="B123" s="164"/>
      <c r="C123" s="12"/>
      <c r="D123" s="165" t="s">
        <v>76</v>
      </c>
      <c r="E123" s="166" t="s">
        <v>202</v>
      </c>
      <c r="F123" s="166" t="s">
        <v>203</v>
      </c>
      <c r="G123" s="12"/>
      <c r="H123" s="12"/>
      <c r="I123" s="167"/>
      <c r="J123" s="168">
        <f>BK123</f>
        <v>0</v>
      </c>
      <c r="K123" s="12"/>
      <c r="L123" s="164"/>
      <c r="M123" s="169"/>
      <c r="N123" s="170"/>
      <c r="O123" s="170"/>
      <c r="P123" s="171">
        <f>P124</f>
        <v>0</v>
      </c>
      <c r="Q123" s="170"/>
      <c r="R123" s="171">
        <f>R124</f>
        <v>0</v>
      </c>
      <c r="S123" s="170"/>
      <c r="T123" s="17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5" t="s">
        <v>88</v>
      </c>
      <c r="AT123" s="173" t="s">
        <v>76</v>
      </c>
      <c r="AU123" s="173" t="s">
        <v>77</v>
      </c>
      <c r="AY123" s="165" t="s">
        <v>132</v>
      </c>
      <c r="BK123" s="174">
        <f>BK124</f>
        <v>0</v>
      </c>
    </row>
    <row r="124" s="12" customFormat="1" ht="22.8" customHeight="1">
      <c r="A124" s="12"/>
      <c r="B124" s="164"/>
      <c r="C124" s="12"/>
      <c r="D124" s="165" t="s">
        <v>76</v>
      </c>
      <c r="E124" s="175" t="s">
        <v>244</v>
      </c>
      <c r="F124" s="175" t="s">
        <v>245</v>
      </c>
      <c r="G124" s="12"/>
      <c r="H124" s="12"/>
      <c r="I124" s="167"/>
      <c r="J124" s="176">
        <f>BK124</f>
        <v>0</v>
      </c>
      <c r="K124" s="12"/>
      <c r="L124" s="164"/>
      <c r="M124" s="169"/>
      <c r="N124" s="170"/>
      <c r="O124" s="170"/>
      <c r="P124" s="171">
        <f>P125</f>
        <v>0</v>
      </c>
      <c r="Q124" s="170"/>
      <c r="R124" s="171">
        <f>R125</f>
        <v>0</v>
      </c>
      <c r="S124" s="170"/>
      <c r="T124" s="172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5" t="s">
        <v>88</v>
      </c>
      <c r="AT124" s="173" t="s">
        <v>76</v>
      </c>
      <c r="AU124" s="173" t="s">
        <v>82</v>
      </c>
      <c r="AY124" s="165" t="s">
        <v>132</v>
      </c>
      <c r="BK124" s="174">
        <f>BK125</f>
        <v>0</v>
      </c>
    </row>
    <row r="125" s="2" customFormat="1" ht="16.5" customHeight="1">
      <c r="A125" s="36"/>
      <c r="B125" s="177"/>
      <c r="C125" s="178" t="s">
        <v>82</v>
      </c>
      <c r="D125" s="178" t="s">
        <v>135</v>
      </c>
      <c r="E125" s="179" t="s">
        <v>246</v>
      </c>
      <c r="F125" s="180" t="s">
        <v>247</v>
      </c>
      <c r="G125" s="181" t="s">
        <v>248</v>
      </c>
      <c r="H125" s="182">
        <v>1</v>
      </c>
      <c r="I125" s="183"/>
      <c r="J125" s="184">
        <f>ROUND(I125*H125,2)</f>
        <v>0</v>
      </c>
      <c r="K125" s="180" t="s">
        <v>1</v>
      </c>
      <c r="L125" s="37"/>
      <c r="M125" s="221" t="s">
        <v>1</v>
      </c>
      <c r="N125" s="222" t="s">
        <v>43</v>
      </c>
      <c r="O125" s="223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9" t="s">
        <v>209</v>
      </c>
      <c r="AT125" s="189" t="s">
        <v>135</v>
      </c>
      <c r="AU125" s="189" t="s">
        <v>88</v>
      </c>
      <c r="AY125" s="17" t="s">
        <v>132</v>
      </c>
      <c r="BE125" s="190">
        <f>IF(N125="základní",J125,0)</f>
        <v>0</v>
      </c>
      <c r="BF125" s="190">
        <f>IF(N125="snížená",J125,0)</f>
        <v>0</v>
      </c>
      <c r="BG125" s="190">
        <f>IF(N125="zákl. přenesená",J125,0)</f>
        <v>0</v>
      </c>
      <c r="BH125" s="190">
        <f>IF(N125="sníž. přenesená",J125,0)</f>
        <v>0</v>
      </c>
      <c r="BI125" s="190">
        <f>IF(N125="nulová",J125,0)</f>
        <v>0</v>
      </c>
      <c r="BJ125" s="17" t="s">
        <v>88</v>
      </c>
      <c r="BK125" s="190">
        <f>ROUND(I125*H125,2)</f>
        <v>0</v>
      </c>
      <c r="BL125" s="17" t="s">
        <v>209</v>
      </c>
      <c r="BM125" s="189" t="s">
        <v>249</v>
      </c>
    </row>
    <row r="126" s="2" customFormat="1" ht="6.96" customHeight="1">
      <c r="A126" s="36"/>
      <c r="B126" s="58"/>
      <c r="C126" s="59"/>
      <c r="D126" s="59"/>
      <c r="E126" s="59"/>
      <c r="F126" s="59"/>
      <c r="G126" s="59"/>
      <c r="H126" s="59"/>
      <c r="I126" s="59"/>
      <c r="J126" s="59"/>
      <c r="K126" s="59"/>
      <c r="L126" s="37"/>
      <c r="M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</sheetData>
  <autoFilter ref="C121:K12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="1" customFormat="1" ht="24.96" customHeight="1">
      <c r="B4" s="20"/>
      <c r="D4" s="21" t="s">
        <v>99</v>
      </c>
      <c r="L4" s="20"/>
      <c r="M4" s="126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27" t="str">
        <f>'Rekapitulace stavby'!K6</f>
        <v>KOLÍN, TOVÁRNÍ 45/13, 14, 15 - SANACE OBYTNÝCH PROSTOR</v>
      </c>
      <c r="F7" s="30"/>
      <c r="G7" s="30"/>
      <c r="H7" s="30"/>
      <c r="L7" s="20"/>
    </row>
    <row r="8" s="1" customFormat="1" ht="12" customHeight="1">
      <c r="B8" s="20"/>
      <c r="D8" s="30" t="s">
        <v>100</v>
      </c>
      <c r="L8" s="20"/>
    </row>
    <row r="9" s="2" customFormat="1" ht="16.5" customHeight="1">
      <c r="A9" s="36"/>
      <c r="B9" s="37"/>
      <c r="C9" s="36"/>
      <c r="D9" s="36"/>
      <c r="E9" s="127" t="s">
        <v>101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37"/>
      <c r="C10" s="36"/>
      <c r="D10" s="30" t="s">
        <v>102</v>
      </c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37"/>
      <c r="C11" s="36"/>
      <c r="D11" s="36"/>
      <c r="E11" s="65" t="s">
        <v>250</v>
      </c>
      <c r="F11" s="36"/>
      <c r="G11" s="36"/>
      <c r="H11" s="36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37"/>
      <c r="C12" s="36"/>
      <c r="D12" s="36"/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37"/>
      <c r="C13" s="36"/>
      <c r="D13" s="30" t="s">
        <v>18</v>
      </c>
      <c r="E13" s="36"/>
      <c r="F13" s="25" t="s">
        <v>1</v>
      </c>
      <c r="G13" s="36"/>
      <c r="H13" s="36"/>
      <c r="I13" s="30" t="s">
        <v>19</v>
      </c>
      <c r="J13" s="25" t="s">
        <v>1</v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20</v>
      </c>
      <c r="E14" s="36"/>
      <c r="F14" s="25" t="s">
        <v>21</v>
      </c>
      <c r="G14" s="36"/>
      <c r="H14" s="36"/>
      <c r="I14" s="30" t="s">
        <v>22</v>
      </c>
      <c r="J14" s="67" t="str">
        <f>'Rekapitulace stavby'!AN8</f>
        <v>23. 1. 2023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37"/>
      <c r="C15" s="36"/>
      <c r="D15" s="36"/>
      <c r="E15" s="36"/>
      <c r="F15" s="36"/>
      <c r="G15" s="36"/>
      <c r="H15" s="36"/>
      <c r="I15" s="36"/>
      <c r="J15" s="36"/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37"/>
      <c r="C16" s="36"/>
      <c r="D16" s="30" t="s">
        <v>24</v>
      </c>
      <c r="E16" s="36"/>
      <c r="F16" s="36"/>
      <c r="G16" s="36"/>
      <c r="H16" s="36"/>
      <c r="I16" s="30" t="s">
        <v>25</v>
      </c>
      <c r="J16" s="25" t="s">
        <v>1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37"/>
      <c r="C17" s="36"/>
      <c r="D17" s="36"/>
      <c r="E17" s="25" t="s">
        <v>26</v>
      </c>
      <c r="F17" s="36"/>
      <c r="G17" s="36"/>
      <c r="H17" s="36"/>
      <c r="I17" s="30" t="s">
        <v>27</v>
      </c>
      <c r="J17" s="25" t="s">
        <v>1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37"/>
      <c r="C18" s="36"/>
      <c r="D18" s="36"/>
      <c r="E18" s="36"/>
      <c r="F18" s="36"/>
      <c r="G18" s="36"/>
      <c r="H18" s="36"/>
      <c r="I18" s="36"/>
      <c r="J18" s="36"/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37"/>
      <c r="C19" s="36"/>
      <c r="D19" s="30" t="s">
        <v>28</v>
      </c>
      <c r="E19" s="36"/>
      <c r="F19" s="36"/>
      <c r="G19" s="36"/>
      <c r="H19" s="36"/>
      <c r="I19" s="30" t="s">
        <v>25</v>
      </c>
      <c r="J19" s="31" t="str">
        <f>'Rekapitulace stavby'!AN13</f>
        <v>Vyplň údaj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37"/>
      <c r="C20" s="36"/>
      <c r="D20" s="36"/>
      <c r="E20" s="31" t="str">
        <f>'Rekapitulace stavby'!E14</f>
        <v>Vyplň údaj</v>
      </c>
      <c r="F20" s="25"/>
      <c r="G20" s="25"/>
      <c r="H20" s="25"/>
      <c r="I20" s="30" t="s">
        <v>27</v>
      </c>
      <c r="J20" s="31" t="str">
        <f>'Rekapitulace stavby'!AN14</f>
        <v>Vyplň údaj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37"/>
      <c r="C21" s="36"/>
      <c r="D21" s="36"/>
      <c r="E21" s="36"/>
      <c r="F21" s="36"/>
      <c r="G21" s="36"/>
      <c r="H21" s="36"/>
      <c r="I21" s="36"/>
      <c r="J21" s="36"/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37"/>
      <c r="C22" s="36"/>
      <c r="D22" s="30" t="s">
        <v>30</v>
      </c>
      <c r="E22" s="36"/>
      <c r="F22" s="36"/>
      <c r="G22" s="36"/>
      <c r="H22" s="36"/>
      <c r="I22" s="30" t="s">
        <v>25</v>
      </c>
      <c r="J22" s="25" t="s">
        <v>31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37"/>
      <c r="C23" s="36"/>
      <c r="D23" s="36"/>
      <c r="E23" s="25" t="s">
        <v>32</v>
      </c>
      <c r="F23" s="36"/>
      <c r="G23" s="36"/>
      <c r="H23" s="36"/>
      <c r="I23" s="30" t="s">
        <v>27</v>
      </c>
      <c r="J23" s="25" t="s">
        <v>33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37"/>
      <c r="C24" s="36"/>
      <c r="D24" s="36"/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37"/>
      <c r="C25" s="36"/>
      <c r="D25" s="30" t="s">
        <v>35</v>
      </c>
      <c r="E25" s="36"/>
      <c r="F25" s="36"/>
      <c r="G25" s="36"/>
      <c r="H25" s="36"/>
      <c r="I25" s="30" t="s">
        <v>25</v>
      </c>
      <c r="J25" s="25" t="s">
        <v>31</v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37"/>
      <c r="C26" s="36"/>
      <c r="D26" s="36"/>
      <c r="E26" s="25" t="s">
        <v>32</v>
      </c>
      <c r="F26" s="36"/>
      <c r="G26" s="36"/>
      <c r="H26" s="36"/>
      <c r="I26" s="30" t="s">
        <v>27</v>
      </c>
      <c r="J26" s="25" t="s">
        <v>33</v>
      </c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37"/>
      <c r="C28" s="36"/>
      <c r="D28" s="30" t="s">
        <v>36</v>
      </c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28"/>
      <c r="B29" s="129"/>
      <c r="C29" s="128"/>
      <c r="D29" s="128"/>
      <c r="E29" s="34" t="s">
        <v>1</v>
      </c>
      <c r="F29" s="34"/>
      <c r="G29" s="34"/>
      <c r="H29" s="34"/>
      <c r="I29" s="128"/>
      <c r="J29" s="128"/>
      <c r="K29" s="128"/>
      <c r="L29" s="130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</row>
    <row r="30" s="2" customFormat="1" ht="6.96" customHeight="1">
      <c r="A30" s="36"/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37"/>
      <c r="C32" s="36"/>
      <c r="D32" s="131" t="s">
        <v>37</v>
      </c>
      <c r="E32" s="36"/>
      <c r="F32" s="36"/>
      <c r="G32" s="36"/>
      <c r="H32" s="36"/>
      <c r="I32" s="36"/>
      <c r="J32" s="94">
        <f>ROUND(J122,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37"/>
      <c r="C33" s="36"/>
      <c r="D33" s="88"/>
      <c r="E33" s="88"/>
      <c r="F33" s="88"/>
      <c r="G33" s="88"/>
      <c r="H33" s="88"/>
      <c r="I33" s="88"/>
      <c r="J33" s="88"/>
      <c r="K33" s="88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6"/>
      <c r="F34" s="41" t="s">
        <v>39</v>
      </c>
      <c r="G34" s="36"/>
      <c r="H34" s="36"/>
      <c r="I34" s="41" t="s">
        <v>38</v>
      </c>
      <c r="J34" s="41" t="s">
        <v>40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37"/>
      <c r="C35" s="36"/>
      <c r="D35" s="132" t="s">
        <v>41</v>
      </c>
      <c r="E35" s="30" t="s">
        <v>42</v>
      </c>
      <c r="F35" s="133">
        <f>ROUND((SUM(BE122:BE125)),  2)</f>
        <v>0</v>
      </c>
      <c r="G35" s="36"/>
      <c r="H35" s="36"/>
      <c r="I35" s="134">
        <v>0.20999999999999999</v>
      </c>
      <c r="J35" s="133">
        <f>ROUND(((SUM(BE122:BE125))*I35), 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37"/>
      <c r="C36" s="36"/>
      <c r="D36" s="36"/>
      <c r="E36" s="30" t="s">
        <v>43</v>
      </c>
      <c r="F36" s="133">
        <f>ROUND((SUM(BF122:BF125)),  2)</f>
        <v>0</v>
      </c>
      <c r="G36" s="36"/>
      <c r="H36" s="36"/>
      <c r="I36" s="134">
        <v>0.14999999999999999</v>
      </c>
      <c r="J36" s="133">
        <f>ROUND(((SUM(BF122:BF125))*I36), 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44</v>
      </c>
      <c r="F37" s="133">
        <f>ROUND((SUM(BG122:BG125)),  2)</f>
        <v>0</v>
      </c>
      <c r="G37" s="36"/>
      <c r="H37" s="36"/>
      <c r="I37" s="134">
        <v>0.20999999999999999</v>
      </c>
      <c r="J37" s="133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7"/>
      <c r="C38" s="36"/>
      <c r="D38" s="36"/>
      <c r="E38" s="30" t="s">
        <v>45</v>
      </c>
      <c r="F38" s="133">
        <f>ROUND((SUM(BH122:BH125)),  2)</f>
        <v>0</v>
      </c>
      <c r="G38" s="36"/>
      <c r="H38" s="36"/>
      <c r="I38" s="134">
        <v>0.14999999999999999</v>
      </c>
      <c r="J38" s="133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7"/>
      <c r="C39" s="36"/>
      <c r="D39" s="36"/>
      <c r="E39" s="30" t="s">
        <v>46</v>
      </c>
      <c r="F39" s="133">
        <f>ROUND((SUM(BI122:BI125)),  2)</f>
        <v>0</v>
      </c>
      <c r="G39" s="36"/>
      <c r="H39" s="36"/>
      <c r="I39" s="134">
        <v>0</v>
      </c>
      <c r="J39" s="133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37"/>
      <c r="C41" s="135"/>
      <c r="D41" s="136" t="s">
        <v>47</v>
      </c>
      <c r="E41" s="79"/>
      <c r="F41" s="79"/>
      <c r="G41" s="137" t="s">
        <v>48</v>
      </c>
      <c r="H41" s="138" t="s">
        <v>49</v>
      </c>
      <c r="I41" s="79"/>
      <c r="J41" s="139">
        <f>SUM(J32:J39)</f>
        <v>0</v>
      </c>
      <c r="K41" s="140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37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50</v>
      </c>
      <c r="E50" s="55"/>
      <c r="F50" s="55"/>
      <c r="G50" s="54" t="s">
        <v>51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52</v>
      </c>
      <c r="E61" s="39"/>
      <c r="F61" s="141" t="s">
        <v>53</v>
      </c>
      <c r="G61" s="56" t="s">
        <v>52</v>
      </c>
      <c r="H61" s="39"/>
      <c r="I61" s="39"/>
      <c r="J61" s="142" t="s">
        <v>53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54</v>
      </c>
      <c r="E65" s="57"/>
      <c r="F65" s="57"/>
      <c r="G65" s="54" t="s">
        <v>55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52</v>
      </c>
      <c r="E76" s="39"/>
      <c r="F76" s="141" t="s">
        <v>53</v>
      </c>
      <c r="G76" s="56" t="s">
        <v>52</v>
      </c>
      <c r="H76" s="39"/>
      <c r="I76" s="39"/>
      <c r="J76" s="142" t="s">
        <v>53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104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27" t="str">
        <f>E7</f>
        <v>KOLÍN, TOVÁRNÍ 45/13, 14, 15 - SANACE OBYTNÝCH PROSTOR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20"/>
      <c r="C86" s="30" t="s">
        <v>100</v>
      </c>
      <c r="L86" s="20"/>
    </row>
    <row r="87" s="2" customFormat="1" ht="16.5" customHeight="1">
      <c r="A87" s="36"/>
      <c r="B87" s="37"/>
      <c r="C87" s="36"/>
      <c r="D87" s="36"/>
      <c r="E87" s="127" t="s">
        <v>101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30" t="s">
        <v>102</v>
      </c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6"/>
      <c r="D89" s="36"/>
      <c r="E89" s="65" t="str">
        <f>E11</f>
        <v>23007c - Vzduchotechnika</v>
      </c>
      <c r="F89" s="36"/>
      <c r="G89" s="36"/>
      <c r="H89" s="36"/>
      <c r="I89" s="36"/>
      <c r="J89" s="36"/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30" t="s">
        <v>20</v>
      </c>
      <c r="D91" s="36"/>
      <c r="E91" s="36"/>
      <c r="F91" s="25" t="str">
        <f>F14</f>
        <v>Kolín, Tovární 45</v>
      </c>
      <c r="G91" s="36"/>
      <c r="H91" s="36"/>
      <c r="I91" s="30" t="s">
        <v>22</v>
      </c>
      <c r="J91" s="67" t="str">
        <f>IF(J14="","",J14)</f>
        <v>23. 1. 2023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6"/>
      <c r="D92" s="36"/>
      <c r="E92" s="36"/>
      <c r="F92" s="36"/>
      <c r="G92" s="36"/>
      <c r="H92" s="36"/>
      <c r="I92" s="36"/>
      <c r="J92" s="36"/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40.05" customHeight="1">
      <c r="A93" s="36"/>
      <c r="B93" s="37"/>
      <c r="C93" s="30" t="s">
        <v>24</v>
      </c>
      <c r="D93" s="36"/>
      <c r="E93" s="36"/>
      <c r="F93" s="25" t="str">
        <f>E17</f>
        <v>Město Kolín, Karlovo náměstí 78, Kolín I</v>
      </c>
      <c r="G93" s="36"/>
      <c r="H93" s="36"/>
      <c r="I93" s="30" t="s">
        <v>30</v>
      </c>
      <c r="J93" s="34" t="str">
        <f>E23</f>
        <v>AZ PROJECT spol. s r.o., Plynárenská 830, Kolín IV</v>
      </c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40.05" customHeight="1">
      <c r="A94" s="36"/>
      <c r="B94" s="37"/>
      <c r="C94" s="30" t="s">
        <v>28</v>
      </c>
      <c r="D94" s="36"/>
      <c r="E94" s="36"/>
      <c r="F94" s="25" t="str">
        <f>IF(E20="","",E20)</f>
        <v>Vyplň údaj</v>
      </c>
      <c r="G94" s="36"/>
      <c r="H94" s="36"/>
      <c r="I94" s="30" t="s">
        <v>35</v>
      </c>
      <c r="J94" s="34" t="str">
        <f>E26</f>
        <v>AZ PROJECT spol. s r.o., Plynárenská 830, Kolín IV</v>
      </c>
      <c r="K94" s="36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43" t="s">
        <v>105</v>
      </c>
      <c r="D96" s="135"/>
      <c r="E96" s="135"/>
      <c r="F96" s="135"/>
      <c r="G96" s="135"/>
      <c r="H96" s="135"/>
      <c r="I96" s="135"/>
      <c r="J96" s="144" t="s">
        <v>106</v>
      </c>
      <c r="K96" s="135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6"/>
      <c r="D97" s="36"/>
      <c r="E97" s="36"/>
      <c r="F97" s="36"/>
      <c r="G97" s="36"/>
      <c r="H97" s="36"/>
      <c r="I97" s="36"/>
      <c r="J97" s="36"/>
      <c r="K97" s="36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45" t="s">
        <v>107</v>
      </c>
      <c r="D98" s="36"/>
      <c r="E98" s="36"/>
      <c r="F98" s="36"/>
      <c r="G98" s="36"/>
      <c r="H98" s="36"/>
      <c r="I98" s="36"/>
      <c r="J98" s="94">
        <f>J122</f>
        <v>0</v>
      </c>
      <c r="K98" s="36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7" t="s">
        <v>108</v>
      </c>
    </row>
    <row r="99" s="9" customFormat="1" ht="24.96" customHeight="1">
      <c r="A99" s="9"/>
      <c r="B99" s="146"/>
      <c r="C99" s="9"/>
      <c r="D99" s="147" t="s">
        <v>114</v>
      </c>
      <c r="E99" s="148"/>
      <c r="F99" s="148"/>
      <c r="G99" s="148"/>
      <c r="H99" s="148"/>
      <c r="I99" s="148"/>
      <c r="J99" s="149">
        <f>J123</f>
        <v>0</v>
      </c>
      <c r="K99" s="9"/>
      <c r="L99" s="14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0"/>
      <c r="C100" s="10"/>
      <c r="D100" s="151" t="s">
        <v>251</v>
      </c>
      <c r="E100" s="152"/>
      <c r="F100" s="152"/>
      <c r="G100" s="152"/>
      <c r="H100" s="152"/>
      <c r="I100" s="152"/>
      <c r="J100" s="153">
        <f>J124</f>
        <v>0</v>
      </c>
      <c r="K100" s="10"/>
      <c r="L100" s="15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6"/>
      <c r="B101" s="37"/>
      <c r="C101" s="36"/>
      <c r="D101" s="36"/>
      <c r="E101" s="36"/>
      <c r="F101" s="36"/>
      <c r="G101" s="36"/>
      <c r="H101" s="36"/>
      <c r="I101" s="36"/>
      <c r="J101" s="36"/>
      <c r="K101" s="36"/>
      <c r="L101" s="53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="2" customFormat="1" ht="6.96" customHeight="1">
      <c r="A102" s="36"/>
      <c r="B102" s="58"/>
      <c r="C102" s="59"/>
      <c r="D102" s="59"/>
      <c r="E102" s="59"/>
      <c r="F102" s="59"/>
      <c r="G102" s="59"/>
      <c r="H102" s="59"/>
      <c r="I102" s="59"/>
      <c r="J102" s="59"/>
      <c r="K102" s="59"/>
      <c r="L102" s="53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6" s="2" customFormat="1" ht="6.96" customHeight="1">
      <c r="A106" s="36"/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24.96" customHeight="1">
      <c r="A107" s="36"/>
      <c r="B107" s="37"/>
      <c r="C107" s="21" t="s">
        <v>117</v>
      </c>
      <c r="D107" s="36"/>
      <c r="E107" s="36"/>
      <c r="F107" s="36"/>
      <c r="G107" s="36"/>
      <c r="H107" s="36"/>
      <c r="I107" s="36"/>
      <c r="J107" s="36"/>
      <c r="K107" s="36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37"/>
      <c r="C108" s="36"/>
      <c r="D108" s="36"/>
      <c r="E108" s="36"/>
      <c r="F108" s="36"/>
      <c r="G108" s="36"/>
      <c r="H108" s="36"/>
      <c r="I108" s="36"/>
      <c r="J108" s="36"/>
      <c r="K108" s="36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16</v>
      </c>
      <c r="D109" s="36"/>
      <c r="E109" s="36"/>
      <c r="F109" s="36"/>
      <c r="G109" s="36"/>
      <c r="H109" s="36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6"/>
      <c r="D110" s="36"/>
      <c r="E110" s="127" t="str">
        <f>E7</f>
        <v>KOLÍN, TOVÁRNÍ 45/13, 14, 15 - SANACE OBYTNÝCH PROSTOR</v>
      </c>
      <c r="F110" s="30"/>
      <c r="G110" s="30"/>
      <c r="H110" s="30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1" customFormat="1" ht="12" customHeight="1">
      <c r="B111" s="20"/>
      <c r="C111" s="30" t="s">
        <v>100</v>
      </c>
      <c r="L111" s="20"/>
    </row>
    <row r="112" s="2" customFormat="1" ht="16.5" customHeight="1">
      <c r="A112" s="36"/>
      <c r="B112" s="37"/>
      <c r="C112" s="36"/>
      <c r="D112" s="36"/>
      <c r="E112" s="127" t="s">
        <v>101</v>
      </c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102</v>
      </c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6"/>
      <c r="D114" s="36"/>
      <c r="E114" s="65" t="str">
        <f>E11</f>
        <v>23007c - Vzduchotechnika</v>
      </c>
      <c r="F114" s="36"/>
      <c r="G114" s="36"/>
      <c r="H114" s="36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6"/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20</v>
      </c>
      <c r="D116" s="36"/>
      <c r="E116" s="36"/>
      <c r="F116" s="25" t="str">
        <f>F14</f>
        <v>Kolín, Tovární 45</v>
      </c>
      <c r="G116" s="36"/>
      <c r="H116" s="36"/>
      <c r="I116" s="30" t="s">
        <v>22</v>
      </c>
      <c r="J116" s="67" t="str">
        <f>IF(J14="","",J14)</f>
        <v>23. 1. 2023</v>
      </c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6"/>
      <c r="D117" s="36"/>
      <c r="E117" s="36"/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40.05" customHeight="1">
      <c r="A118" s="36"/>
      <c r="B118" s="37"/>
      <c r="C118" s="30" t="s">
        <v>24</v>
      </c>
      <c r="D118" s="36"/>
      <c r="E118" s="36"/>
      <c r="F118" s="25" t="str">
        <f>E17</f>
        <v>Město Kolín, Karlovo náměstí 78, Kolín I</v>
      </c>
      <c r="G118" s="36"/>
      <c r="H118" s="36"/>
      <c r="I118" s="30" t="s">
        <v>30</v>
      </c>
      <c r="J118" s="34" t="str">
        <f>E23</f>
        <v>AZ PROJECT spol. s r.o., Plynárenská 830, Kolín IV</v>
      </c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40.05" customHeight="1">
      <c r="A119" s="36"/>
      <c r="B119" s="37"/>
      <c r="C119" s="30" t="s">
        <v>28</v>
      </c>
      <c r="D119" s="36"/>
      <c r="E119" s="36"/>
      <c r="F119" s="25" t="str">
        <f>IF(E20="","",E20)</f>
        <v>Vyplň údaj</v>
      </c>
      <c r="G119" s="36"/>
      <c r="H119" s="36"/>
      <c r="I119" s="30" t="s">
        <v>35</v>
      </c>
      <c r="J119" s="34" t="str">
        <f>E26</f>
        <v>AZ PROJECT spol. s r.o., Plynárenská 830, Kolín IV</v>
      </c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0.32" customHeight="1">
      <c r="A120" s="36"/>
      <c r="B120" s="37"/>
      <c r="C120" s="36"/>
      <c r="D120" s="36"/>
      <c r="E120" s="36"/>
      <c r="F120" s="36"/>
      <c r="G120" s="36"/>
      <c r="H120" s="36"/>
      <c r="I120" s="36"/>
      <c r="J120" s="36"/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11" customFormat="1" ht="29.28" customHeight="1">
      <c r="A121" s="154"/>
      <c r="B121" s="155"/>
      <c r="C121" s="156" t="s">
        <v>118</v>
      </c>
      <c r="D121" s="157" t="s">
        <v>62</v>
      </c>
      <c r="E121" s="157" t="s">
        <v>58</v>
      </c>
      <c r="F121" s="157" t="s">
        <v>59</v>
      </c>
      <c r="G121" s="157" t="s">
        <v>119</v>
      </c>
      <c r="H121" s="157" t="s">
        <v>120</v>
      </c>
      <c r="I121" s="157" t="s">
        <v>121</v>
      </c>
      <c r="J121" s="157" t="s">
        <v>106</v>
      </c>
      <c r="K121" s="158" t="s">
        <v>122</v>
      </c>
      <c r="L121" s="159"/>
      <c r="M121" s="84" t="s">
        <v>1</v>
      </c>
      <c r="N121" s="85" t="s">
        <v>41</v>
      </c>
      <c r="O121" s="85" t="s">
        <v>123</v>
      </c>
      <c r="P121" s="85" t="s">
        <v>124</v>
      </c>
      <c r="Q121" s="85" t="s">
        <v>125</v>
      </c>
      <c r="R121" s="85" t="s">
        <v>126</v>
      </c>
      <c r="S121" s="85" t="s">
        <v>127</v>
      </c>
      <c r="T121" s="86" t="s">
        <v>128</v>
      </c>
      <c r="U121" s="154"/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/>
    </row>
    <row r="122" s="2" customFormat="1" ht="22.8" customHeight="1">
      <c r="A122" s="36"/>
      <c r="B122" s="37"/>
      <c r="C122" s="91" t="s">
        <v>129</v>
      </c>
      <c r="D122" s="36"/>
      <c r="E122" s="36"/>
      <c r="F122" s="36"/>
      <c r="G122" s="36"/>
      <c r="H122" s="36"/>
      <c r="I122" s="36"/>
      <c r="J122" s="160">
        <f>BK122</f>
        <v>0</v>
      </c>
      <c r="K122" s="36"/>
      <c r="L122" s="37"/>
      <c r="M122" s="87"/>
      <c r="N122" s="71"/>
      <c r="O122" s="88"/>
      <c r="P122" s="161">
        <f>P123</f>
        <v>0</v>
      </c>
      <c r="Q122" s="88"/>
      <c r="R122" s="161">
        <f>R123</f>
        <v>0</v>
      </c>
      <c r="S122" s="88"/>
      <c r="T122" s="162">
        <f>T123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7" t="s">
        <v>76</v>
      </c>
      <c r="AU122" s="17" t="s">
        <v>108</v>
      </c>
      <c r="BK122" s="163">
        <f>BK123</f>
        <v>0</v>
      </c>
    </row>
    <row r="123" s="12" customFormat="1" ht="25.92" customHeight="1">
      <c r="A123" s="12"/>
      <c r="B123" s="164"/>
      <c r="C123" s="12"/>
      <c r="D123" s="165" t="s">
        <v>76</v>
      </c>
      <c r="E123" s="166" t="s">
        <v>202</v>
      </c>
      <c r="F123" s="166" t="s">
        <v>203</v>
      </c>
      <c r="G123" s="12"/>
      <c r="H123" s="12"/>
      <c r="I123" s="167"/>
      <c r="J123" s="168">
        <f>BK123</f>
        <v>0</v>
      </c>
      <c r="K123" s="12"/>
      <c r="L123" s="164"/>
      <c r="M123" s="169"/>
      <c r="N123" s="170"/>
      <c r="O123" s="170"/>
      <c r="P123" s="171">
        <f>P124</f>
        <v>0</v>
      </c>
      <c r="Q123" s="170"/>
      <c r="R123" s="171">
        <f>R124</f>
        <v>0</v>
      </c>
      <c r="S123" s="170"/>
      <c r="T123" s="17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5" t="s">
        <v>88</v>
      </c>
      <c r="AT123" s="173" t="s">
        <v>76</v>
      </c>
      <c r="AU123" s="173" t="s">
        <v>77</v>
      </c>
      <c r="AY123" s="165" t="s">
        <v>132</v>
      </c>
      <c r="BK123" s="174">
        <f>BK124</f>
        <v>0</v>
      </c>
    </row>
    <row r="124" s="12" customFormat="1" ht="22.8" customHeight="1">
      <c r="A124" s="12"/>
      <c r="B124" s="164"/>
      <c r="C124" s="12"/>
      <c r="D124" s="165" t="s">
        <v>76</v>
      </c>
      <c r="E124" s="175" t="s">
        <v>252</v>
      </c>
      <c r="F124" s="175" t="s">
        <v>94</v>
      </c>
      <c r="G124" s="12"/>
      <c r="H124" s="12"/>
      <c r="I124" s="167"/>
      <c r="J124" s="176">
        <f>BK124</f>
        <v>0</v>
      </c>
      <c r="K124" s="12"/>
      <c r="L124" s="164"/>
      <c r="M124" s="169"/>
      <c r="N124" s="170"/>
      <c r="O124" s="170"/>
      <c r="P124" s="171">
        <f>P125</f>
        <v>0</v>
      </c>
      <c r="Q124" s="170"/>
      <c r="R124" s="171">
        <f>R125</f>
        <v>0</v>
      </c>
      <c r="S124" s="170"/>
      <c r="T124" s="172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5" t="s">
        <v>88</v>
      </c>
      <c r="AT124" s="173" t="s">
        <v>76</v>
      </c>
      <c r="AU124" s="173" t="s">
        <v>82</v>
      </c>
      <c r="AY124" s="165" t="s">
        <v>132</v>
      </c>
      <c r="BK124" s="174">
        <f>BK125</f>
        <v>0</v>
      </c>
    </row>
    <row r="125" s="2" customFormat="1" ht="16.5" customHeight="1">
      <c r="A125" s="36"/>
      <c r="B125" s="177"/>
      <c r="C125" s="178" t="s">
        <v>82</v>
      </c>
      <c r="D125" s="178" t="s">
        <v>135</v>
      </c>
      <c r="E125" s="179" t="s">
        <v>253</v>
      </c>
      <c r="F125" s="180" t="s">
        <v>254</v>
      </c>
      <c r="G125" s="181" t="s">
        <v>248</v>
      </c>
      <c r="H125" s="182">
        <v>1</v>
      </c>
      <c r="I125" s="183"/>
      <c r="J125" s="184">
        <f>ROUND(I125*H125,2)</f>
        <v>0</v>
      </c>
      <c r="K125" s="180" t="s">
        <v>1</v>
      </c>
      <c r="L125" s="37"/>
      <c r="M125" s="221" t="s">
        <v>1</v>
      </c>
      <c r="N125" s="222" t="s">
        <v>43</v>
      </c>
      <c r="O125" s="223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9" t="s">
        <v>209</v>
      </c>
      <c r="AT125" s="189" t="s">
        <v>135</v>
      </c>
      <c r="AU125" s="189" t="s">
        <v>88</v>
      </c>
      <c r="AY125" s="17" t="s">
        <v>132</v>
      </c>
      <c r="BE125" s="190">
        <f>IF(N125="základní",J125,0)</f>
        <v>0</v>
      </c>
      <c r="BF125" s="190">
        <f>IF(N125="snížená",J125,0)</f>
        <v>0</v>
      </c>
      <c r="BG125" s="190">
        <f>IF(N125="zákl. přenesená",J125,0)</f>
        <v>0</v>
      </c>
      <c r="BH125" s="190">
        <f>IF(N125="sníž. přenesená",J125,0)</f>
        <v>0</v>
      </c>
      <c r="BI125" s="190">
        <f>IF(N125="nulová",J125,0)</f>
        <v>0</v>
      </c>
      <c r="BJ125" s="17" t="s">
        <v>88</v>
      </c>
      <c r="BK125" s="190">
        <f>ROUND(I125*H125,2)</f>
        <v>0</v>
      </c>
      <c r="BL125" s="17" t="s">
        <v>209</v>
      </c>
      <c r="BM125" s="189" t="s">
        <v>255</v>
      </c>
    </row>
    <row r="126" s="2" customFormat="1" ht="6.96" customHeight="1">
      <c r="A126" s="36"/>
      <c r="B126" s="58"/>
      <c r="C126" s="59"/>
      <c r="D126" s="59"/>
      <c r="E126" s="59"/>
      <c r="F126" s="59"/>
      <c r="G126" s="59"/>
      <c r="H126" s="59"/>
      <c r="I126" s="59"/>
      <c r="J126" s="59"/>
      <c r="K126" s="59"/>
      <c r="L126" s="37"/>
      <c r="M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</sheetData>
  <autoFilter ref="C121:K12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="1" customFormat="1" ht="24.96" customHeight="1">
      <c r="B4" s="20"/>
      <c r="D4" s="21" t="s">
        <v>99</v>
      </c>
      <c r="L4" s="20"/>
      <c r="M4" s="126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27" t="str">
        <f>'Rekapitulace stavby'!K6</f>
        <v>KOLÍN, TOVÁRNÍ 45/13, 14, 15 - SANACE OBYTNÝCH PROSTOR</v>
      </c>
      <c r="F7" s="30"/>
      <c r="G7" s="30"/>
      <c r="H7" s="30"/>
      <c r="L7" s="20"/>
    </row>
    <row r="8" s="1" customFormat="1" ht="12" customHeight="1">
      <c r="B8" s="20"/>
      <c r="D8" s="30" t="s">
        <v>100</v>
      </c>
      <c r="L8" s="20"/>
    </row>
    <row r="9" s="2" customFormat="1" ht="16.5" customHeight="1">
      <c r="A9" s="36"/>
      <c r="B9" s="37"/>
      <c r="C9" s="36"/>
      <c r="D9" s="36"/>
      <c r="E9" s="127" t="s">
        <v>101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37"/>
      <c r="C10" s="36"/>
      <c r="D10" s="30" t="s">
        <v>102</v>
      </c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37"/>
      <c r="C11" s="36"/>
      <c r="D11" s="36"/>
      <c r="E11" s="65" t="s">
        <v>256</v>
      </c>
      <c r="F11" s="36"/>
      <c r="G11" s="36"/>
      <c r="H11" s="36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37"/>
      <c r="C12" s="36"/>
      <c r="D12" s="36"/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37"/>
      <c r="C13" s="36"/>
      <c r="D13" s="30" t="s">
        <v>18</v>
      </c>
      <c r="E13" s="36"/>
      <c r="F13" s="25" t="s">
        <v>1</v>
      </c>
      <c r="G13" s="36"/>
      <c r="H13" s="36"/>
      <c r="I13" s="30" t="s">
        <v>19</v>
      </c>
      <c r="J13" s="25" t="s">
        <v>1</v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20</v>
      </c>
      <c r="E14" s="36"/>
      <c r="F14" s="25" t="s">
        <v>21</v>
      </c>
      <c r="G14" s="36"/>
      <c r="H14" s="36"/>
      <c r="I14" s="30" t="s">
        <v>22</v>
      </c>
      <c r="J14" s="67" t="str">
        <f>'Rekapitulace stavby'!AN8</f>
        <v>23. 1. 2023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37"/>
      <c r="C15" s="36"/>
      <c r="D15" s="36"/>
      <c r="E15" s="36"/>
      <c r="F15" s="36"/>
      <c r="G15" s="36"/>
      <c r="H15" s="36"/>
      <c r="I15" s="36"/>
      <c r="J15" s="36"/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37"/>
      <c r="C16" s="36"/>
      <c r="D16" s="30" t="s">
        <v>24</v>
      </c>
      <c r="E16" s="36"/>
      <c r="F16" s="36"/>
      <c r="G16" s="36"/>
      <c r="H16" s="36"/>
      <c r="I16" s="30" t="s">
        <v>25</v>
      </c>
      <c r="J16" s="25" t="s">
        <v>1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37"/>
      <c r="C17" s="36"/>
      <c r="D17" s="36"/>
      <c r="E17" s="25" t="s">
        <v>26</v>
      </c>
      <c r="F17" s="36"/>
      <c r="G17" s="36"/>
      <c r="H17" s="36"/>
      <c r="I17" s="30" t="s">
        <v>27</v>
      </c>
      <c r="J17" s="25" t="s">
        <v>1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37"/>
      <c r="C18" s="36"/>
      <c r="D18" s="36"/>
      <c r="E18" s="36"/>
      <c r="F18" s="36"/>
      <c r="G18" s="36"/>
      <c r="H18" s="36"/>
      <c r="I18" s="36"/>
      <c r="J18" s="36"/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37"/>
      <c r="C19" s="36"/>
      <c r="D19" s="30" t="s">
        <v>28</v>
      </c>
      <c r="E19" s="36"/>
      <c r="F19" s="36"/>
      <c r="G19" s="36"/>
      <c r="H19" s="36"/>
      <c r="I19" s="30" t="s">
        <v>25</v>
      </c>
      <c r="J19" s="31" t="str">
        <f>'Rekapitulace stavby'!AN13</f>
        <v>Vyplň údaj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37"/>
      <c r="C20" s="36"/>
      <c r="D20" s="36"/>
      <c r="E20" s="31" t="str">
        <f>'Rekapitulace stavby'!E14</f>
        <v>Vyplň údaj</v>
      </c>
      <c r="F20" s="25"/>
      <c r="G20" s="25"/>
      <c r="H20" s="25"/>
      <c r="I20" s="30" t="s">
        <v>27</v>
      </c>
      <c r="J20" s="31" t="str">
        <f>'Rekapitulace stavby'!AN14</f>
        <v>Vyplň údaj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37"/>
      <c r="C21" s="36"/>
      <c r="D21" s="36"/>
      <c r="E21" s="36"/>
      <c r="F21" s="36"/>
      <c r="G21" s="36"/>
      <c r="H21" s="36"/>
      <c r="I21" s="36"/>
      <c r="J21" s="36"/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37"/>
      <c r="C22" s="36"/>
      <c r="D22" s="30" t="s">
        <v>30</v>
      </c>
      <c r="E22" s="36"/>
      <c r="F22" s="36"/>
      <c r="G22" s="36"/>
      <c r="H22" s="36"/>
      <c r="I22" s="30" t="s">
        <v>25</v>
      </c>
      <c r="J22" s="25" t="s">
        <v>31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37"/>
      <c r="C23" s="36"/>
      <c r="D23" s="36"/>
      <c r="E23" s="25" t="s">
        <v>32</v>
      </c>
      <c r="F23" s="36"/>
      <c r="G23" s="36"/>
      <c r="H23" s="36"/>
      <c r="I23" s="30" t="s">
        <v>27</v>
      </c>
      <c r="J23" s="25" t="s">
        <v>33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37"/>
      <c r="C24" s="36"/>
      <c r="D24" s="36"/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37"/>
      <c r="C25" s="36"/>
      <c r="D25" s="30" t="s">
        <v>35</v>
      </c>
      <c r="E25" s="36"/>
      <c r="F25" s="36"/>
      <c r="G25" s="36"/>
      <c r="H25" s="36"/>
      <c r="I25" s="30" t="s">
        <v>25</v>
      </c>
      <c r="J25" s="25" t="s">
        <v>31</v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37"/>
      <c r="C26" s="36"/>
      <c r="D26" s="36"/>
      <c r="E26" s="25" t="s">
        <v>32</v>
      </c>
      <c r="F26" s="36"/>
      <c r="G26" s="36"/>
      <c r="H26" s="36"/>
      <c r="I26" s="30" t="s">
        <v>27</v>
      </c>
      <c r="J26" s="25" t="s">
        <v>33</v>
      </c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37"/>
      <c r="C28" s="36"/>
      <c r="D28" s="30" t="s">
        <v>36</v>
      </c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28"/>
      <c r="B29" s="129"/>
      <c r="C29" s="128"/>
      <c r="D29" s="128"/>
      <c r="E29" s="34" t="s">
        <v>1</v>
      </c>
      <c r="F29" s="34"/>
      <c r="G29" s="34"/>
      <c r="H29" s="34"/>
      <c r="I29" s="128"/>
      <c r="J29" s="128"/>
      <c r="K29" s="128"/>
      <c r="L29" s="130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</row>
    <row r="30" s="2" customFormat="1" ht="6.96" customHeight="1">
      <c r="A30" s="36"/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37"/>
      <c r="C32" s="36"/>
      <c r="D32" s="131" t="s">
        <v>37</v>
      </c>
      <c r="E32" s="36"/>
      <c r="F32" s="36"/>
      <c r="G32" s="36"/>
      <c r="H32" s="36"/>
      <c r="I32" s="36"/>
      <c r="J32" s="94">
        <f>ROUND(J124,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37"/>
      <c r="C33" s="36"/>
      <c r="D33" s="88"/>
      <c r="E33" s="88"/>
      <c r="F33" s="88"/>
      <c r="G33" s="88"/>
      <c r="H33" s="88"/>
      <c r="I33" s="88"/>
      <c r="J33" s="88"/>
      <c r="K33" s="88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6"/>
      <c r="F34" s="41" t="s">
        <v>39</v>
      </c>
      <c r="G34" s="36"/>
      <c r="H34" s="36"/>
      <c r="I34" s="41" t="s">
        <v>38</v>
      </c>
      <c r="J34" s="41" t="s">
        <v>40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37"/>
      <c r="C35" s="36"/>
      <c r="D35" s="132" t="s">
        <v>41</v>
      </c>
      <c r="E35" s="30" t="s">
        <v>42</v>
      </c>
      <c r="F35" s="133">
        <f>ROUND((SUM(BE124:BE132)),  2)</f>
        <v>0</v>
      </c>
      <c r="G35" s="36"/>
      <c r="H35" s="36"/>
      <c r="I35" s="134">
        <v>0.20999999999999999</v>
      </c>
      <c r="J35" s="133">
        <f>ROUND(((SUM(BE124:BE132))*I35), 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37"/>
      <c r="C36" s="36"/>
      <c r="D36" s="36"/>
      <c r="E36" s="30" t="s">
        <v>43</v>
      </c>
      <c r="F36" s="133">
        <f>ROUND((SUM(BF124:BF132)),  2)</f>
        <v>0</v>
      </c>
      <c r="G36" s="36"/>
      <c r="H36" s="36"/>
      <c r="I36" s="134">
        <v>0.14999999999999999</v>
      </c>
      <c r="J36" s="133">
        <f>ROUND(((SUM(BF124:BF132))*I36), 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44</v>
      </c>
      <c r="F37" s="133">
        <f>ROUND((SUM(BG124:BG132)),  2)</f>
        <v>0</v>
      </c>
      <c r="G37" s="36"/>
      <c r="H37" s="36"/>
      <c r="I37" s="134">
        <v>0.20999999999999999</v>
      </c>
      <c r="J37" s="133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7"/>
      <c r="C38" s="36"/>
      <c r="D38" s="36"/>
      <c r="E38" s="30" t="s">
        <v>45</v>
      </c>
      <c r="F38" s="133">
        <f>ROUND((SUM(BH124:BH132)),  2)</f>
        <v>0</v>
      </c>
      <c r="G38" s="36"/>
      <c r="H38" s="36"/>
      <c r="I38" s="134">
        <v>0.14999999999999999</v>
      </c>
      <c r="J38" s="133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7"/>
      <c r="C39" s="36"/>
      <c r="D39" s="36"/>
      <c r="E39" s="30" t="s">
        <v>46</v>
      </c>
      <c r="F39" s="133">
        <f>ROUND((SUM(BI124:BI132)),  2)</f>
        <v>0</v>
      </c>
      <c r="G39" s="36"/>
      <c r="H39" s="36"/>
      <c r="I39" s="134">
        <v>0</v>
      </c>
      <c r="J39" s="133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37"/>
      <c r="C41" s="135"/>
      <c r="D41" s="136" t="s">
        <v>47</v>
      </c>
      <c r="E41" s="79"/>
      <c r="F41" s="79"/>
      <c r="G41" s="137" t="s">
        <v>48</v>
      </c>
      <c r="H41" s="138" t="s">
        <v>49</v>
      </c>
      <c r="I41" s="79"/>
      <c r="J41" s="139">
        <f>SUM(J32:J39)</f>
        <v>0</v>
      </c>
      <c r="K41" s="140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37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50</v>
      </c>
      <c r="E50" s="55"/>
      <c r="F50" s="55"/>
      <c r="G50" s="54" t="s">
        <v>51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52</v>
      </c>
      <c r="E61" s="39"/>
      <c r="F61" s="141" t="s">
        <v>53</v>
      </c>
      <c r="G61" s="56" t="s">
        <v>52</v>
      </c>
      <c r="H61" s="39"/>
      <c r="I61" s="39"/>
      <c r="J61" s="142" t="s">
        <v>53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54</v>
      </c>
      <c r="E65" s="57"/>
      <c r="F65" s="57"/>
      <c r="G65" s="54" t="s">
        <v>55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52</v>
      </c>
      <c r="E76" s="39"/>
      <c r="F76" s="141" t="s">
        <v>53</v>
      </c>
      <c r="G76" s="56" t="s">
        <v>52</v>
      </c>
      <c r="H76" s="39"/>
      <c r="I76" s="39"/>
      <c r="J76" s="142" t="s">
        <v>53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104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27" t="str">
        <f>E7</f>
        <v>KOLÍN, TOVÁRNÍ 45/13, 14, 15 - SANACE OBYTNÝCH PROSTOR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20"/>
      <c r="C86" s="30" t="s">
        <v>100</v>
      </c>
      <c r="L86" s="20"/>
    </row>
    <row r="87" s="2" customFormat="1" ht="16.5" customHeight="1">
      <c r="A87" s="36"/>
      <c r="B87" s="37"/>
      <c r="C87" s="36"/>
      <c r="D87" s="36"/>
      <c r="E87" s="127" t="s">
        <v>101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30" t="s">
        <v>102</v>
      </c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6"/>
      <c r="D89" s="36"/>
      <c r="E89" s="65" t="str">
        <f>E11</f>
        <v>23007d - Vedlejší rozpočtové náklady</v>
      </c>
      <c r="F89" s="36"/>
      <c r="G89" s="36"/>
      <c r="H89" s="36"/>
      <c r="I89" s="36"/>
      <c r="J89" s="36"/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30" t="s">
        <v>20</v>
      </c>
      <c r="D91" s="36"/>
      <c r="E91" s="36"/>
      <c r="F91" s="25" t="str">
        <f>F14</f>
        <v>Kolín, Tovární 45</v>
      </c>
      <c r="G91" s="36"/>
      <c r="H91" s="36"/>
      <c r="I91" s="30" t="s">
        <v>22</v>
      </c>
      <c r="J91" s="67" t="str">
        <f>IF(J14="","",J14)</f>
        <v>23. 1. 2023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6"/>
      <c r="D92" s="36"/>
      <c r="E92" s="36"/>
      <c r="F92" s="36"/>
      <c r="G92" s="36"/>
      <c r="H92" s="36"/>
      <c r="I92" s="36"/>
      <c r="J92" s="36"/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40.05" customHeight="1">
      <c r="A93" s="36"/>
      <c r="B93" s="37"/>
      <c r="C93" s="30" t="s">
        <v>24</v>
      </c>
      <c r="D93" s="36"/>
      <c r="E93" s="36"/>
      <c r="F93" s="25" t="str">
        <f>E17</f>
        <v>Město Kolín, Karlovo náměstí 78, Kolín I</v>
      </c>
      <c r="G93" s="36"/>
      <c r="H93" s="36"/>
      <c r="I93" s="30" t="s">
        <v>30</v>
      </c>
      <c r="J93" s="34" t="str">
        <f>E23</f>
        <v>AZ PROJECT spol. s r.o., Plynárenská 830, Kolín IV</v>
      </c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40.05" customHeight="1">
      <c r="A94" s="36"/>
      <c r="B94" s="37"/>
      <c r="C94" s="30" t="s">
        <v>28</v>
      </c>
      <c r="D94" s="36"/>
      <c r="E94" s="36"/>
      <c r="F94" s="25" t="str">
        <f>IF(E20="","",E20)</f>
        <v>Vyplň údaj</v>
      </c>
      <c r="G94" s="36"/>
      <c r="H94" s="36"/>
      <c r="I94" s="30" t="s">
        <v>35</v>
      </c>
      <c r="J94" s="34" t="str">
        <f>E26</f>
        <v>AZ PROJECT spol. s r.o., Plynárenská 830, Kolín IV</v>
      </c>
      <c r="K94" s="36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43" t="s">
        <v>105</v>
      </c>
      <c r="D96" s="135"/>
      <c r="E96" s="135"/>
      <c r="F96" s="135"/>
      <c r="G96" s="135"/>
      <c r="H96" s="135"/>
      <c r="I96" s="135"/>
      <c r="J96" s="144" t="s">
        <v>106</v>
      </c>
      <c r="K96" s="135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6"/>
      <c r="D97" s="36"/>
      <c r="E97" s="36"/>
      <c r="F97" s="36"/>
      <c r="G97" s="36"/>
      <c r="H97" s="36"/>
      <c r="I97" s="36"/>
      <c r="J97" s="36"/>
      <c r="K97" s="36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45" t="s">
        <v>107</v>
      </c>
      <c r="D98" s="36"/>
      <c r="E98" s="36"/>
      <c r="F98" s="36"/>
      <c r="G98" s="36"/>
      <c r="H98" s="36"/>
      <c r="I98" s="36"/>
      <c r="J98" s="94">
        <f>J124</f>
        <v>0</v>
      </c>
      <c r="K98" s="36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7" t="s">
        <v>108</v>
      </c>
    </row>
    <row r="99" s="9" customFormat="1" ht="24.96" customHeight="1">
      <c r="A99" s="9"/>
      <c r="B99" s="146"/>
      <c r="C99" s="9"/>
      <c r="D99" s="147" t="s">
        <v>257</v>
      </c>
      <c r="E99" s="148"/>
      <c r="F99" s="148"/>
      <c r="G99" s="148"/>
      <c r="H99" s="148"/>
      <c r="I99" s="148"/>
      <c r="J99" s="149">
        <f>J125</f>
        <v>0</v>
      </c>
      <c r="K99" s="9"/>
      <c r="L99" s="14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0"/>
      <c r="C100" s="10"/>
      <c r="D100" s="151" t="s">
        <v>258</v>
      </c>
      <c r="E100" s="152"/>
      <c r="F100" s="152"/>
      <c r="G100" s="152"/>
      <c r="H100" s="152"/>
      <c r="I100" s="152"/>
      <c r="J100" s="153">
        <f>J126</f>
        <v>0</v>
      </c>
      <c r="K100" s="10"/>
      <c r="L100" s="15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0"/>
      <c r="C101" s="10"/>
      <c r="D101" s="151" t="s">
        <v>259</v>
      </c>
      <c r="E101" s="152"/>
      <c r="F101" s="152"/>
      <c r="G101" s="152"/>
      <c r="H101" s="152"/>
      <c r="I101" s="152"/>
      <c r="J101" s="153">
        <f>J128</f>
        <v>0</v>
      </c>
      <c r="K101" s="10"/>
      <c r="L101" s="15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0"/>
      <c r="C102" s="10"/>
      <c r="D102" s="151" t="s">
        <v>260</v>
      </c>
      <c r="E102" s="152"/>
      <c r="F102" s="152"/>
      <c r="G102" s="152"/>
      <c r="H102" s="152"/>
      <c r="I102" s="152"/>
      <c r="J102" s="153">
        <f>J131</f>
        <v>0</v>
      </c>
      <c r="K102" s="10"/>
      <c r="L102" s="15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6"/>
      <c r="B103" s="37"/>
      <c r="C103" s="36"/>
      <c r="D103" s="36"/>
      <c r="E103" s="36"/>
      <c r="F103" s="36"/>
      <c r="G103" s="36"/>
      <c r="H103" s="36"/>
      <c r="I103" s="36"/>
      <c r="J103" s="36"/>
      <c r="K103" s="36"/>
      <c r="L103" s="53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6.96" customHeight="1">
      <c r="A104" s="36"/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8" s="2" customFormat="1" ht="6.96" customHeight="1">
      <c r="A108" s="36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24.96" customHeight="1">
      <c r="A109" s="36"/>
      <c r="B109" s="37"/>
      <c r="C109" s="21" t="s">
        <v>117</v>
      </c>
      <c r="D109" s="36"/>
      <c r="E109" s="36"/>
      <c r="F109" s="36"/>
      <c r="G109" s="36"/>
      <c r="H109" s="36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6"/>
      <c r="D110" s="36"/>
      <c r="E110" s="36"/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16</v>
      </c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6"/>
      <c r="D112" s="36"/>
      <c r="E112" s="127" t="str">
        <f>E7</f>
        <v>KOLÍN, TOVÁRNÍ 45/13, 14, 15 - SANACE OBYTNÝCH PROSTOR</v>
      </c>
      <c r="F112" s="30"/>
      <c r="G112" s="30"/>
      <c r="H112" s="30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1" customFormat="1" ht="12" customHeight="1">
      <c r="B113" s="20"/>
      <c r="C113" s="30" t="s">
        <v>100</v>
      </c>
      <c r="L113" s="20"/>
    </row>
    <row r="114" s="2" customFormat="1" ht="16.5" customHeight="1">
      <c r="A114" s="36"/>
      <c r="B114" s="37"/>
      <c r="C114" s="36"/>
      <c r="D114" s="36"/>
      <c r="E114" s="127" t="s">
        <v>101</v>
      </c>
      <c r="F114" s="36"/>
      <c r="G114" s="36"/>
      <c r="H114" s="36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102</v>
      </c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6"/>
      <c r="D116" s="36"/>
      <c r="E116" s="65" t="str">
        <f>E11</f>
        <v>23007d - Vedlejší rozpočtové náklady</v>
      </c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6"/>
      <c r="D117" s="36"/>
      <c r="E117" s="36"/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20</v>
      </c>
      <c r="D118" s="36"/>
      <c r="E118" s="36"/>
      <c r="F118" s="25" t="str">
        <f>F14</f>
        <v>Kolín, Tovární 45</v>
      </c>
      <c r="G118" s="36"/>
      <c r="H118" s="36"/>
      <c r="I118" s="30" t="s">
        <v>22</v>
      </c>
      <c r="J118" s="67" t="str">
        <f>IF(J14="","",J14)</f>
        <v>23. 1. 2023</v>
      </c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6"/>
      <c r="D119" s="36"/>
      <c r="E119" s="36"/>
      <c r="F119" s="36"/>
      <c r="G119" s="36"/>
      <c r="H119" s="36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40.05" customHeight="1">
      <c r="A120" s="36"/>
      <c r="B120" s="37"/>
      <c r="C120" s="30" t="s">
        <v>24</v>
      </c>
      <c r="D120" s="36"/>
      <c r="E120" s="36"/>
      <c r="F120" s="25" t="str">
        <f>E17</f>
        <v>Město Kolín, Karlovo náměstí 78, Kolín I</v>
      </c>
      <c r="G120" s="36"/>
      <c r="H120" s="36"/>
      <c r="I120" s="30" t="s">
        <v>30</v>
      </c>
      <c r="J120" s="34" t="str">
        <f>E23</f>
        <v>AZ PROJECT spol. s r.o., Plynárenská 830, Kolín IV</v>
      </c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40.05" customHeight="1">
      <c r="A121" s="36"/>
      <c r="B121" s="37"/>
      <c r="C121" s="30" t="s">
        <v>28</v>
      </c>
      <c r="D121" s="36"/>
      <c r="E121" s="36"/>
      <c r="F121" s="25" t="str">
        <f>IF(E20="","",E20)</f>
        <v>Vyplň údaj</v>
      </c>
      <c r="G121" s="36"/>
      <c r="H121" s="36"/>
      <c r="I121" s="30" t="s">
        <v>35</v>
      </c>
      <c r="J121" s="34" t="str">
        <f>E26</f>
        <v>AZ PROJECT spol. s r.o., Plynárenská 830, Kolín IV</v>
      </c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0.32" customHeight="1">
      <c r="A122" s="36"/>
      <c r="B122" s="37"/>
      <c r="C122" s="36"/>
      <c r="D122" s="36"/>
      <c r="E122" s="36"/>
      <c r="F122" s="36"/>
      <c r="G122" s="36"/>
      <c r="H122" s="36"/>
      <c r="I122" s="36"/>
      <c r="J122" s="36"/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11" customFormat="1" ht="29.28" customHeight="1">
      <c r="A123" s="154"/>
      <c r="B123" s="155"/>
      <c r="C123" s="156" t="s">
        <v>118</v>
      </c>
      <c r="D123" s="157" t="s">
        <v>62</v>
      </c>
      <c r="E123" s="157" t="s">
        <v>58</v>
      </c>
      <c r="F123" s="157" t="s">
        <v>59</v>
      </c>
      <c r="G123" s="157" t="s">
        <v>119</v>
      </c>
      <c r="H123" s="157" t="s">
        <v>120</v>
      </c>
      <c r="I123" s="157" t="s">
        <v>121</v>
      </c>
      <c r="J123" s="157" t="s">
        <v>106</v>
      </c>
      <c r="K123" s="158" t="s">
        <v>122</v>
      </c>
      <c r="L123" s="159"/>
      <c r="M123" s="84" t="s">
        <v>1</v>
      </c>
      <c r="N123" s="85" t="s">
        <v>41</v>
      </c>
      <c r="O123" s="85" t="s">
        <v>123</v>
      </c>
      <c r="P123" s="85" t="s">
        <v>124</v>
      </c>
      <c r="Q123" s="85" t="s">
        <v>125</v>
      </c>
      <c r="R123" s="85" t="s">
        <v>126</v>
      </c>
      <c r="S123" s="85" t="s">
        <v>127</v>
      </c>
      <c r="T123" s="86" t="s">
        <v>128</v>
      </c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/>
    </row>
    <row r="124" s="2" customFormat="1" ht="22.8" customHeight="1">
      <c r="A124" s="36"/>
      <c r="B124" s="37"/>
      <c r="C124" s="91" t="s">
        <v>129</v>
      </c>
      <c r="D124" s="36"/>
      <c r="E124" s="36"/>
      <c r="F124" s="36"/>
      <c r="G124" s="36"/>
      <c r="H124" s="36"/>
      <c r="I124" s="36"/>
      <c r="J124" s="160">
        <f>BK124</f>
        <v>0</v>
      </c>
      <c r="K124" s="36"/>
      <c r="L124" s="37"/>
      <c r="M124" s="87"/>
      <c r="N124" s="71"/>
      <c r="O124" s="88"/>
      <c r="P124" s="161">
        <f>P125</f>
        <v>0</v>
      </c>
      <c r="Q124" s="88"/>
      <c r="R124" s="161">
        <f>R125</f>
        <v>0</v>
      </c>
      <c r="S124" s="88"/>
      <c r="T124" s="162">
        <f>T125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7" t="s">
        <v>76</v>
      </c>
      <c r="AU124" s="17" t="s">
        <v>108</v>
      </c>
      <c r="BK124" s="163">
        <f>BK125</f>
        <v>0</v>
      </c>
    </row>
    <row r="125" s="12" customFormat="1" ht="25.92" customHeight="1">
      <c r="A125" s="12"/>
      <c r="B125" s="164"/>
      <c r="C125" s="12"/>
      <c r="D125" s="165" t="s">
        <v>76</v>
      </c>
      <c r="E125" s="166" t="s">
        <v>261</v>
      </c>
      <c r="F125" s="166" t="s">
        <v>97</v>
      </c>
      <c r="G125" s="12"/>
      <c r="H125" s="12"/>
      <c r="I125" s="167"/>
      <c r="J125" s="168">
        <f>BK125</f>
        <v>0</v>
      </c>
      <c r="K125" s="12"/>
      <c r="L125" s="164"/>
      <c r="M125" s="169"/>
      <c r="N125" s="170"/>
      <c r="O125" s="170"/>
      <c r="P125" s="171">
        <f>P126+P128+P131</f>
        <v>0</v>
      </c>
      <c r="Q125" s="170"/>
      <c r="R125" s="171">
        <f>R126+R128+R131</f>
        <v>0</v>
      </c>
      <c r="S125" s="170"/>
      <c r="T125" s="172">
        <f>T126+T128+T131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5" t="s">
        <v>162</v>
      </c>
      <c r="AT125" s="173" t="s">
        <v>76</v>
      </c>
      <c r="AU125" s="173" t="s">
        <v>77</v>
      </c>
      <c r="AY125" s="165" t="s">
        <v>132</v>
      </c>
      <c r="BK125" s="174">
        <f>BK126+BK128+BK131</f>
        <v>0</v>
      </c>
    </row>
    <row r="126" s="12" customFormat="1" ht="22.8" customHeight="1">
      <c r="A126" s="12"/>
      <c r="B126" s="164"/>
      <c r="C126" s="12"/>
      <c r="D126" s="165" t="s">
        <v>76</v>
      </c>
      <c r="E126" s="175" t="s">
        <v>262</v>
      </c>
      <c r="F126" s="175" t="s">
        <v>263</v>
      </c>
      <c r="G126" s="12"/>
      <c r="H126" s="12"/>
      <c r="I126" s="167"/>
      <c r="J126" s="176">
        <f>BK126</f>
        <v>0</v>
      </c>
      <c r="K126" s="12"/>
      <c r="L126" s="164"/>
      <c r="M126" s="169"/>
      <c r="N126" s="170"/>
      <c r="O126" s="170"/>
      <c r="P126" s="171">
        <f>P127</f>
        <v>0</v>
      </c>
      <c r="Q126" s="170"/>
      <c r="R126" s="171">
        <f>R127</f>
        <v>0</v>
      </c>
      <c r="S126" s="170"/>
      <c r="T126" s="172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5" t="s">
        <v>162</v>
      </c>
      <c r="AT126" s="173" t="s">
        <v>76</v>
      </c>
      <c r="AU126" s="173" t="s">
        <v>82</v>
      </c>
      <c r="AY126" s="165" t="s">
        <v>132</v>
      </c>
      <c r="BK126" s="174">
        <f>BK127</f>
        <v>0</v>
      </c>
    </row>
    <row r="127" s="2" customFormat="1" ht="16.5" customHeight="1">
      <c r="A127" s="36"/>
      <c r="B127" s="177"/>
      <c r="C127" s="178" t="s">
        <v>82</v>
      </c>
      <c r="D127" s="178" t="s">
        <v>135</v>
      </c>
      <c r="E127" s="179" t="s">
        <v>264</v>
      </c>
      <c r="F127" s="180" t="s">
        <v>263</v>
      </c>
      <c r="G127" s="181" t="s">
        <v>265</v>
      </c>
      <c r="H127" s="226"/>
      <c r="I127" s="183"/>
      <c r="J127" s="184">
        <f>ROUND(I127*H127,2)</f>
        <v>0</v>
      </c>
      <c r="K127" s="180" t="s">
        <v>139</v>
      </c>
      <c r="L127" s="37"/>
      <c r="M127" s="185" t="s">
        <v>1</v>
      </c>
      <c r="N127" s="186" t="s">
        <v>43</v>
      </c>
      <c r="O127" s="75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9" t="s">
        <v>266</v>
      </c>
      <c r="AT127" s="189" t="s">
        <v>135</v>
      </c>
      <c r="AU127" s="189" t="s">
        <v>88</v>
      </c>
      <c r="AY127" s="17" t="s">
        <v>132</v>
      </c>
      <c r="BE127" s="190">
        <f>IF(N127="základní",J127,0)</f>
        <v>0</v>
      </c>
      <c r="BF127" s="190">
        <f>IF(N127="snížená",J127,0)</f>
        <v>0</v>
      </c>
      <c r="BG127" s="190">
        <f>IF(N127="zákl. přenesená",J127,0)</f>
        <v>0</v>
      </c>
      <c r="BH127" s="190">
        <f>IF(N127="sníž. přenesená",J127,0)</f>
        <v>0</v>
      </c>
      <c r="BI127" s="190">
        <f>IF(N127="nulová",J127,0)</f>
        <v>0</v>
      </c>
      <c r="BJ127" s="17" t="s">
        <v>88</v>
      </c>
      <c r="BK127" s="190">
        <f>ROUND(I127*H127,2)</f>
        <v>0</v>
      </c>
      <c r="BL127" s="17" t="s">
        <v>266</v>
      </c>
      <c r="BM127" s="189" t="s">
        <v>267</v>
      </c>
    </row>
    <row r="128" s="12" customFormat="1" ht="22.8" customHeight="1">
      <c r="A128" s="12"/>
      <c r="B128" s="164"/>
      <c r="C128" s="12"/>
      <c r="D128" s="165" t="s">
        <v>76</v>
      </c>
      <c r="E128" s="175" t="s">
        <v>268</v>
      </c>
      <c r="F128" s="175" t="s">
        <v>269</v>
      </c>
      <c r="G128" s="12"/>
      <c r="H128" s="12"/>
      <c r="I128" s="167"/>
      <c r="J128" s="176">
        <f>BK128</f>
        <v>0</v>
      </c>
      <c r="K128" s="12"/>
      <c r="L128" s="164"/>
      <c r="M128" s="169"/>
      <c r="N128" s="170"/>
      <c r="O128" s="170"/>
      <c r="P128" s="171">
        <f>SUM(P129:P130)</f>
        <v>0</v>
      </c>
      <c r="Q128" s="170"/>
      <c r="R128" s="171">
        <f>SUM(R129:R130)</f>
        <v>0</v>
      </c>
      <c r="S128" s="170"/>
      <c r="T128" s="172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5" t="s">
        <v>162</v>
      </c>
      <c r="AT128" s="173" t="s">
        <v>76</v>
      </c>
      <c r="AU128" s="173" t="s">
        <v>82</v>
      </c>
      <c r="AY128" s="165" t="s">
        <v>132</v>
      </c>
      <c r="BK128" s="174">
        <f>SUM(BK129:BK130)</f>
        <v>0</v>
      </c>
    </row>
    <row r="129" s="2" customFormat="1" ht="16.5" customHeight="1">
      <c r="A129" s="36"/>
      <c r="B129" s="177"/>
      <c r="C129" s="178" t="s">
        <v>88</v>
      </c>
      <c r="D129" s="178" t="s">
        <v>135</v>
      </c>
      <c r="E129" s="179" t="s">
        <v>270</v>
      </c>
      <c r="F129" s="180" t="s">
        <v>271</v>
      </c>
      <c r="G129" s="181" t="s">
        <v>265</v>
      </c>
      <c r="H129" s="226"/>
      <c r="I129" s="183"/>
      <c r="J129" s="184">
        <f>ROUND(I129*H129,2)</f>
        <v>0</v>
      </c>
      <c r="K129" s="180" t="s">
        <v>139</v>
      </c>
      <c r="L129" s="37"/>
      <c r="M129" s="185" t="s">
        <v>1</v>
      </c>
      <c r="N129" s="186" t="s">
        <v>43</v>
      </c>
      <c r="O129" s="75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9" t="s">
        <v>266</v>
      </c>
      <c r="AT129" s="189" t="s">
        <v>135</v>
      </c>
      <c r="AU129" s="189" t="s">
        <v>88</v>
      </c>
      <c r="AY129" s="17" t="s">
        <v>132</v>
      </c>
      <c r="BE129" s="190">
        <f>IF(N129="základní",J129,0)</f>
        <v>0</v>
      </c>
      <c r="BF129" s="190">
        <f>IF(N129="snížená",J129,0)</f>
        <v>0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17" t="s">
        <v>88</v>
      </c>
      <c r="BK129" s="190">
        <f>ROUND(I129*H129,2)</f>
        <v>0</v>
      </c>
      <c r="BL129" s="17" t="s">
        <v>266</v>
      </c>
      <c r="BM129" s="189" t="s">
        <v>272</v>
      </c>
    </row>
    <row r="130" s="2" customFormat="1" ht="16.5" customHeight="1">
      <c r="A130" s="36"/>
      <c r="B130" s="177"/>
      <c r="C130" s="178" t="s">
        <v>150</v>
      </c>
      <c r="D130" s="178" t="s">
        <v>135</v>
      </c>
      <c r="E130" s="179" t="s">
        <v>273</v>
      </c>
      <c r="F130" s="180" t="s">
        <v>274</v>
      </c>
      <c r="G130" s="181" t="s">
        <v>265</v>
      </c>
      <c r="H130" s="226"/>
      <c r="I130" s="183"/>
      <c r="J130" s="184">
        <f>ROUND(I130*H130,2)</f>
        <v>0</v>
      </c>
      <c r="K130" s="180" t="s">
        <v>139</v>
      </c>
      <c r="L130" s="37"/>
      <c r="M130" s="185" t="s">
        <v>1</v>
      </c>
      <c r="N130" s="186" t="s">
        <v>43</v>
      </c>
      <c r="O130" s="75"/>
      <c r="P130" s="187">
        <f>O130*H130</f>
        <v>0</v>
      </c>
      <c r="Q130" s="187">
        <v>0</v>
      </c>
      <c r="R130" s="187">
        <f>Q130*H130</f>
        <v>0</v>
      </c>
      <c r="S130" s="187">
        <v>0</v>
      </c>
      <c r="T130" s="188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9" t="s">
        <v>266</v>
      </c>
      <c r="AT130" s="189" t="s">
        <v>135</v>
      </c>
      <c r="AU130" s="189" t="s">
        <v>88</v>
      </c>
      <c r="AY130" s="17" t="s">
        <v>132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7" t="s">
        <v>88</v>
      </c>
      <c r="BK130" s="190">
        <f>ROUND(I130*H130,2)</f>
        <v>0</v>
      </c>
      <c r="BL130" s="17" t="s">
        <v>266</v>
      </c>
      <c r="BM130" s="189" t="s">
        <v>275</v>
      </c>
    </row>
    <row r="131" s="12" customFormat="1" ht="22.8" customHeight="1">
      <c r="A131" s="12"/>
      <c r="B131" s="164"/>
      <c r="C131" s="12"/>
      <c r="D131" s="165" t="s">
        <v>76</v>
      </c>
      <c r="E131" s="175" t="s">
        <v>276</v>
      </c>
      <c r="F131" s="175" t="s">
        <v>277</v>
      </c>
      <c r="G131" s="12"/>
      <c r="H131" s="12"/>
      <c r="I131" s="167"/>
      <c r="J131" s="176">
        <f>BK131</f>
        <v>0</v>
      </c>
      <c r="K131" s="12"/>
      <c r="L131" s="164"/>
      <c r="M131" s="169"/>
      <c r="N131" s="170"/>
      <c r="O131" s="170"/>
      <c r="P131" s="171">
        <f>P132</f>
        <v>0</v>
      </c>
      <c r="Q131" s="170"/>
      <c r="R131" s="171">
        <f>R132</f>
        <v>0</v>
      </c>
      <c r="S131" s="170"/>
      <c r="T131" s="172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5" t="s">
        <v>162</v>
      </c>
      <c r="AT131" s="173" t="s">
        <v>76</v>
      </c>
      <c r="AU131" s="173" t="s">
        <v>82</v>
      </c>
      <c r="AY131" s="165" t="s">
        <v>132</v>
      </c>
      <c r="BK131" s="174">
        <f>BK132</f>
        <v>0</v>
      </c>
    </row>
    <row r="132" s="2" customFormat="1" ht="16.5" customHeight="1">
      <c r="A132" s="36"/>
      <c r="B132" s="177"/>
      <c r="C132" s="178" t="s">
        <v>140</v>
      </c>
      <c r="D132" s="178" t="s">
        <v>135</v>
      </c>
      <c r="E132" s="179" t="s">
        <v>278</v>
      </c>
      <c r="F132" s="180" t="s">
        <v>277</v>
      </c>
      <c r="G132" s="181" t="s">
        <v>265</v>
      </c>
      <c r="H132" s="226"/>
      <c r="I132" s="183"/>
      <c r="J132" s="184">
        <f>ROUND(I132*H132,2)</f>
        <v>0</v>
      </c>
      <c r="K132" s="180" t="s">
        <v>139</v>
      </c>
      <c r="L132" s="37"/>
      <c r="M132" s="221" t="s">
        <v>1</v>
      </c>
      <c r="N132" s="222" t="s">
        <v>43</v>
      </c>
      <c r="O132" s="223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9" t="s">
        <v>266</v>
      </c>
      <c r="AT132" s="189" t="s">
        <v>135</v>
      </c>
      <c r="AU132" s="189" t="s">
        <v>88</v>
      </c>
      <c r="AY132" s="17" t="s">
        <v>132</v>
      </c>
      <c r="BE132" s="190">
        <f>IF(N132="základní",J132,0)</f>
        <v>0</v>
      </c>
      <c r="BF132" s="190">
        <f>IF(N132="snížená",J132,0)</f>
        <v>0</v>
      </c>
      <c r="BG132" s="190">
        <f>IF(N132="zákl. přenesená",J132,0)</f>
        <v>0</v>
      </c>
      <c r="BH132" s="190">
        <f>IF(N132="sníž. přenesená",J132,0)</f>
        <v>0</v>
      </c>
      <c r="BI132" s="190">
        <f>IF(N132="nulová",J132,0)</f>
        <v>0</v>
      </c>
      <c r="BJ132" s="17" t="s">
        <v>88</v>
      </c>
      <c r="BK132" s="190">
        <f>ROUND(I132*H132,2)</f>
        <v>0</v>
      </c>
      <c r="BL132" s="17" t="s">
        <v>266</v>
      </c>
      <c r="BM132" s="189" t="s">
        <v>279</v>
      </c>
    </row>
    <row r="133" s="2" customFormat="1" ht="6.96" customHeight="1">
      <c r="A133" s="36"/>
      <c r="B133" s="58"/>
      <c r="C133" s="59"/>
      <c r="D133" s="59"/>
      <c r="E133" s="59"/>
      <c r="F133" s="59"/>
      <c r="G133" s="59"/>
      <c r="H133" s="59"/>
      <c r="I133" s="59"/>
      <c r="J133" s="59"/>
      <c r="K133" s="59"/>
      <c r="L133" s="37"/>
      <c r="M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</sheetData>
  <autoFilter ref="C123:K13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ALENA-PC\alena</dc:creator>
  <cp:lastModifiedBy>ALENA-PC\alena</cp:lastModifiedBy>
  <dcterms:created xsi:type="dcterms:W3CDTF">2023-05-16T07:00:04Z</dcterms:created>
  <dcterms:modified xsi:type="dcterms:W3CDTF">2023-05-16T07:00:08Z</dcterms:modified>
</cp:coreProperties>
</file>