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13 - NÁVRH SANACE OBVO..." sheetId="2" r:id="rId2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'23013 - NÁVRH SANACE OBVO...'!$C$133:$K$192</definedName>
    <definedName name="_xlnm.Print_Area" localSheetId="1">'23013 - NÁVRH SANACE OBVO...'!$C$4:$J$76,'23013 - NÁVRH SANACE OBVO...'!$C$82:$J$113,'23013 - NÁVRH SANACE OBVO...'!$C$119:$K$192</definedName>
    <definedName name="_xlnm.Print_Titles" localSheetId="1">'23013 - NÁVRH SANACE OBVO...'!$133:$133</definedName>
  </definedNames>
  <calcPr/>
</workbook>
</file>

<file path=xl/calcChain.xml><?xml version="1.0" encoding="utf-8"?>
<calcChain xmlns="http://schemas.openxmlformats.org/spreadsheetml/2006/main">
  <c i="2" l="1" r="R182"/>
  <c r="P182"/>
  <c r="J39"/>
  <c r="J38"/>
  <c i="1" r="AY96"/>
  <c i="2" r="J37"/>
  <c i="1" r="AX96"/>
  <c i="2" r="BI192"/>
  <c r="BH192"/>
  <c r="BG192"/>
  <c r="BE192"/>
  <c r="T192"/>
  <c r="T191"/>
  <c r="R192"/>
  <c r="R191"/>
  <c r="P192"/>
  <c r="P191"/>
  <c r="BI190"/>
  <c r="BH190"/>
  <c r="BG190"/>
  <c r="BE190"/>
  <c r="T190"/>
  <c r="T189"/>
  <c r="R190"/>
  <c r="R189"/>
  <c r="P190"/>
  <c r="P189"/>
  <c r="BI188"/>
  <c r="BH188"/>
  <c r="BG188"/>
  <c r="BE188"/>
  <c r="T188"/>
  <c r="T187"/>
  <c r="T186"/>
  <c r="R188"/>
  <c r="R187"/>
  <c r="R186"/>
  <c r="P188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J131"/>
  <c r="J130"/>
  <c r="F130"/>
  <c r="F128"/>
  <c r="E126"/>
  <c r="J94"/>
  <c r="J93"/>
  <c r="F93"/>
  <c r="F91"/>
  <c r="E89"/>
  <c r="J20"/>
  <c r="E20"/>
  <c r="F131"/>
  <c r="J19"/>
  <c r="J14"/>
  <c r="J128"/>
  <c r="E7"/>
  <c r="E122"/>
  <c i="1" r="L90"/>
  <c r="AM90"/>
  <c r="AM89"/>
  <c r="L89"/>
  <c r="AM87"/>
  <c r="L87"/>
  <c r="L85"/>
  <c r="L84"/>
  <c i="2" r="BK152"/>
  <c r="J185"/>
  <c r="J162"/>
  <c r="J156"/>
  <c r="J139"/>
  <c r="J190"/>
  <c r="J188"/>
  <c r="BK176"/>
  <c r="J171"/>
  <c r="BK167"/>
  <c r="BK164"/>
  <c r="BK159"/>
  <c r="J146"/>
  <c r="J140"/>
  <c r="J181"/>
  <c r="BK146"/>
  <c i="1" r="AS95"/>
  <c i="2" r="J183"/>
  <c r="J159"/>
  <c r="J155"/>
  <c r="BK143"/>
  <c r="J192"/>
  <c r="BK190"/>
  <c r="J184"/>
  <c r="J176"/>
  <c r="BK171"/>
  <c r="J165"/>
  <c r="BK161"/>
  <c r="BK154"/>
  <c r="J180"/>
  <c r="BK139"/>
  <c r="BK183"/>
  <c r="J161"/>
  <c r="J154"/>
  <c r="BK144"/>
  <c r="BK192"/>
  <c r="BK188"/>
  <c r="BK178"/>
  <c r="BK173"/>
  <c r="BK169"/>
  <c r="J167"/>
  <c r="J164"/>
  <c r="BK155"/>
  <c r="BK148"/>
  <c r="J143"/>
  <c r="BK180"/>
  <c r="BK140"/>
  <c r="BK184"/>
  <c r="BK181"/>
  <c r="BK156"/>
  <c r="J148"/>
  <c r="J137"/>
  <c r="BK185"/>
  <c r="J178"/>
  <c r="J173"/>
  <c r="J169"/>
  <c r="BK165"/>
  <c r="BK162"/>
  <c r="J152"/>
  <c r="J144"/>
  <c r="BK137"/>
  <c l="1" r="BK136"/>
  <c r="J136"/>
  <c r="J100"/>
  <c r="R136"/>
  <c r="P142"/>
  <c r="T142"/>
  <c r="T147"/>
  <c r="BK163"/>
  <c r="J163"/>
  <c r="J104"/>
  <c r="R163"/>
  <c r="P175"/>
  <c r="P174"/>
  <c r="BK182"/>
  <c r="J182"/>
  <c r="J108"/>
  <c r="T136"/>
  <c r="BK147"/>
  <c r="J147"/>
  <c r="J102"/>
  <c r="P147"/>
  <c r="BK158"/>
  <c r="J158"/>
  <c r="J103"/>
  <c r="R158"/>
  <c r="P163"/>
  <c r="BK175"/>
  <c r="J175"/>
  <c r="J107"/>
  <c r="T175"/>
  <c r="P136"/>
  <c r="P135"/>
  <c r="P134"/>
  <c i="1" r="AU96"/>
  <c i="2" r="BK142"/>
  <c r="J142"/>
  <c r="J101"/>
  <c r="R142"/>
  <c r="R147"/>
  <c r="P158"/>
  <c r="T158"/>
  <c r="T163"/>
  <c r="R175"/>
  <c r="R174"/>
  <c r="T182"/>
  <c r="BK172"/>
  <c r="J172"/>
  <c r="J105"/>
  <c r="BK187"/>
  <c r="BK186"/>
  <c r="J186"/>
  <c r="J109"/>
  <c r="BK191"/>
  <c r="J191"/>
  <c r="J112"/>
  <c r="BK189"/>
  <c r="J189"/>
  <c r="J111"/>
  <c r="E85"/>
  <c r="J91"/>
  <c r="BF137"/>
  <c r="BF146"/>
  <c r="BF148"/>
  <c r="BF156"/>
  <c r="BF161"/>
  <c r="BF164"/>
  <c r="BF165"/>
  <c r="BF167"/>
  <c r="BF169"/>
  <c r="BF171"/>
  <c r="BF173"/>
  <c r="BF176"/>
  <c r="BF183"/>
  <c r="BF184"/>
  <c r="BF185"/>
  <c r="BF188"/>
  <c r="BF190"/>
  <c r="BF139"/>
  <c r="BF143"/>
  <c r="BF144"/>
  <c r="BF152"/>
  <c r="BF154"/>
  <c r="BF155"/>
  <c r="BF159"/>
  <c r="BF162"/>
  <c r="BF178"/>
  <c r="BF181"/>
  <c r="F94"/>
  <c r="BF140"/>
  <c r="BF180"/>
  <c r="BF192"/>
  <c r="F38"/>
  <c i="1" r="BC96"/>
  <c r="BC95"/>
  <c r="AY95"/>
  <c r="AS94"/>
  <c i="2" r="J35"/>
  <c i="1" r="AV96"/>
  <c i="2" r="F37"/>
  <c i="1" r="BB96"/>
  <c r="BB95"/>
  <c r="AX95"/>
  <c r="AU95"/>
  <c i="2" r="F39"/>
  <c i="1" r="BD96"/>
  <c r="BD95"/>
  <c r="BD94"/>
  <c r="W33"/>
  <c i="2" r="F35"/>
  <c i="1" r="AZ96"/>
  <c r="AZ95"/>
  <c r="AV95"/>
  <c i="2" l="1" r="T174"/>
  <c r="T135"/>
  <c r="T134"/>
  <c r="R135"/>
  <c r="R134"/>
  <c r="BK135"/>
  <c r="J187"/>
  <c r="J110"/>
  <c r="BK174"/>
  <c r="J174"/>
  <c r="J106"/>
  <c r="F36"/>
  <c i="1" r="BA96"/>
  <c r="BA95"/>
  <c r="AW95"/>
  <c r="AT95"/>
  <c r="AU94"/>
  <c r="AZ94"/>
  <c r="AV94"/>
  <c r="AK29"/>
  <c r="BC94"/>
  <c r="W32"/>
  <c i="2" r="J36"/>
  <c i="1" r="AW96"/>
  <c r="AT96"/>
  <c r="BB94"/>
  <c r="AX94"/>
  <c i="2" l="1" r="BK134"/>
  <c r="J134"/>
  <c r="J98"/>
  <c r="J135"/>
  <c r="J99"/>
  <c i="1" r="BA94"/>
  <c r="W30"/>
  <c r="W31"/>
  <c r="W29"/>
  <c r="AY94"/>
  <c i="2" l="1" r="J32"/>
  <c i="1" r="AG96"/>
  <c r="AG95"/>
  <c r="AG94"/>
  <c r="AK26"/>
  <c r="AW94"/>
  <c r="AK30"/>
  <c r="AK35"/>
  <c l="1" r="AN95"/>
  <c i="2" r="J41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<sst xmlns="http://schemas.openxmlformats.org/spreadsheetml/2006/main">
  <si>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</si>
  <si>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</si>
  <si>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</si>
  <si>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</si>
  <si>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{93d2f7a0-5ea8-4dc6-ba9a-049b4fa8b9ba}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</si>
  <si>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</si>
  <si>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</si>
  <si>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</si>
  <si>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</si>
  <si>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</si>
  <si>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</si>
  <si>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</si>
  <si>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</si>
  <si>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</si>
  <si>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</si>
  <si>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</si>
  <si>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</si>
  <si>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NÁVRH SANACE OBVODOVÉHO ZDIVA I. NP</t>
  </si>
  <si>
    <t>KSO:</t>
  </si>
  <si>
    <t>CC-CZ:</t>
  </si>
  <si>
    <t>Místo:</t>
  </si>
  <si>
    <t>Tovární 45, Kolín V</t>
  </si>
  <si>
    <t>Datum:</t>
  </si>
  <si>
    <t>7. 3. 2023</t>
  </si>
  <si>
    <t>Zadavatel:</t>
  </si>
  <si>
    <t>IČ:</t>
  </si>
  <si>
    <t>Město Kolín, Karlovo nám. 78, Kolín I</t>
  </si>
  <si>
    <t>DIČ:</t>
  </si>
  <si>
    <t>Uchazeč:</t>
  </si>
  <si>
    <t>Vyplň údaj</t>
  </si>
  <si>
    <t>Projektant:</t>
  </si>
  <si>
    <t>27210341</t>
  </si>
  <si>
    <t>AZ PROJECT spol. s r.o., Plynárenská 830, Kolín IV</t>
  </si>
  <si>
    <t>CZ27210341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</si>
  <si>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</si>
  <si>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</si>
  <si>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</si>
  <si>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</si>
  <si>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</si>
  <si>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</si>
  <si>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</si>
  <si>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</si>
  <si>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</si>
  <si>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</si>
  <si>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</si>
  <si>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</si>
  <si>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</si>
  <si>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</si>
  <si>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</si>
  <si>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</si>
  <si>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</si>
  <si>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</si>
  <si>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</si>
  <si>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</si>
  <si>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</si>
  <si>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</si>
  <si>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</si>
  <si>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</si>
  <si>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</si>
  <si>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</si>
  <si>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</si>
  <si>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</si>
  <si>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</si>
  <si>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</si>
  <si>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</si>
  <si>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</si>
  <si>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</si>
  <si>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</si>
  <si>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</si>
  <si>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</si>
  <si>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</si>
  <si>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</si>
  <si>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</si>
  <si>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</si>
  <si>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</si>
  <si>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</si>
  <si>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</si>
  <si>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</si>
  <si>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</si>
  <si>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</si>
  <si>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</si>
  <si>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</si>
  <si>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</si>
  <si>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{ede01972-5146-44f4-9489-99864a1669b4}</t>
  </si>
  <si>
    <t>/</t>
  </si>
  <si>
    <t>Soupis</t>
  </si>
  <si>
    <t>2</t>
  </si>
  <si>
    <t>{8a5748c2-33a6-4702-a1ab-bda4e0908302}</t>
  </si>
  <si>
    <t>KRYCÍ LIST SOUPISU PRACÍ</t>
  </si>
  <si>
    <t>Objekt:</t>
  </si>
  <si>
    <t>23013 - NÁVRH SANACE OBVODOVÉHO ZDIVA I. NP</t>
  </si>
  <si>
    <t>Soupis: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</si>
  <si>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</si>
  <si>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</si>
  <si>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</si>
  <si>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</si>
  <si>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</si>
  <si>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</si>
  <si>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</si>
  <si>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</si>
  <si>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</si>
  <si>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</si>
  <si>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</si>
  <si>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</si>
  <si>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</si>
  <si>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</si>
  <si>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</si>
  <si>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</si>
  <si>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</si>
  <si>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</si>
  <si>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</si>
  <si>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</si>
  <si>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</si>
  <si>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</si>
  <si>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</si>
  <si>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</si>
  <si>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</si>
  <si>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</si>
  <si>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</si>
  <si>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</si>
  <si>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</si>
  <si>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</si>
  <si>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</si>
  <si>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</si>
  <si>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</si>
  <si>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</si>
  <si>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</si>
  <si>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</si>
  <si>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</si>
  <si>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</si>
  <si>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</si>
  <si>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</si>
  <si>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CS ÚRS 2023 01</t>
  </si>
  <si>
    <t>4</t>
  </si>
  <si>
    <t>-693445919</t>
  </si>
  <si>
    <t>VV</t>
  </si>
  <si>
    <t>0,5*(15,3+0,5)"JZ</t>
  </si>
  <si>
    <t>113106023</t>
  </si>
  <si>
    <t xml:space="preserve">Rozebrání dlažeb při překopech komunikací pro pěší ze zámkové dlažby ručně </t>
  </si>
  <si>
    <t>-1260810919</t>
  </si>
  <si>
    <t>3</t>
  </si>
  <si>
    <t>113107122</t>
  </si>
  <si>
    <t>Odstranění podkladu z kameniva drceného tl přes 100 do 200 mm ručně</t>
  </si>
  <si>
    <t>-2034436302</t>
  </si>
  <si>
    <t>0,5*(13,7+0,5+15,3+0,5+13,4*2)</t>
  </si>
  <si>
    <t>5</t>
  </si>
  <si>
    <t>Komunikace pozemní</t>
  </si>
  <si>
    <t>564261011</t>
  </si>
  <si>
    <t>Podklad nebo podsyp ze štěrkopísku ŠP plochy do 100 m2 tl 200 mm</t>
  </si>
  <si>
    <t>-802478227</t>
  </si>
  <si>
    <t>596211110</t>
  </si>
  <si>
    <t>Kladení zámkové dlažby komunikací pro pěší ručně tl 60 mm skupiny A pl do 50 m2</t>
  </si>
  <si>
    <t>-598004062</t>
  </si>
  <si>
    <t>12,8</t>
  </si>
  <si>
    <t>6</t>
  </si>
  <si>
    <t>M</t>
  </si>
  <si>
    <t>59245015</t>
  </si>
  <si>
    <t xml:space="preserve">dlažba zámková tvaru I 200x165x60mm přírodní </t>
  </si>
  <si>
    <t>8</t>
  </si>
  <si>
    <t>-81516914</t>
  </si>
  <si>
    <t>Úpravy povrchů, podlahy a osazování výplní</t>
  </si>
  <si>
    <t>7</t>
  </si>
  <si>
    <t>612316r1</t>
  </si>
  <si>
    <t>SM Nástřik THERMOPAL-SP 50% zdiva, sanační omítka THERMOPAL-SR 24, sanační štuk THERMOPAL-FS 33</t>
  </si>
  <si>
    <t>53085989</t>
  </si>
  <si>
    <t>13,4*0,4+13,4*0,6+15,3*0,8+13,7*0,8"SM vně</t>
  </si>
  <si>
    <t>(13,4-0,85-0,15*2)*0,1+(13,4-0,85-0,3-0,15)*0,1+(15,3-0,95-0,45*2)*0,1+(13,7-0,7-0,15*2)*0,1"SM uvnitř</t>
  </si>
  <si>
    <t>Součet</t>
  </si>
  <si>
    <t>61761r1</t>
  </si>
  <si>
    <t>Nástřik vnitřního zdiva 2x Escofluat</t>
  </si>
  <si>
    <t>-678543032</t>
  </si>
  <si>
    <t>36,6+5,05</t>
  </si>
  <si>
    <t>9</t>
  </si>
  <si>
    <t>622331r</t>
  </si>
  <si>
    <t>NHA Vyrovnání nerovnosti zdiva maltou ASOCRET-M30</t>
  </si>
  <si>
    <t>-1477658210</t>
  </si>
  <si>
    <t>10</t>
  </si>
  <si>
    <t>62233r2</t>
  </si>
  <si>
    <t>NHA 2x izolační hmota AQUAFIN-SULFATFEST</t>
  </si>
  <si>
    <t>-236598810</t>
  </si>
  <si>
    <t>11</t>
  </si>
  <si>
    <t>637211124</t>
  </si>
  <si>
    <t>Okapový chodník z betonových dlaždic tl 50 mm kladených do písku se zalitím spár MC</t>
  </si>
  <si>
    <t>-202249830</t>
  </si>
  <si>
    <t>0,5*(13,7+0,5*2+15,3)</t>
  </si>
  <si>
    <t>Ostatní konstrukce a práce, bourání</t>
  </si>
  <si>
    <t>12</t>
  </si>
  <si>
    <t>978013191</t>
  </si>
  <si>
    <t>Otlučení (osekání) vnitřní vápenné nebo vápenocementové omítky stěn v rozsahu přes 50 do 100 %</t>
  </si>
  <si>
    <t>-1377129266</t>
  </si>
  <si>
    <t>5,05</t>
  </si>
  <si>
    <t>13</t>
  </si>
  <si>
    <t>978015391</t>
  </si>
  <si>
    <t>Otlučení (osekání) vnější vápenné nebo vápenocementové omítky stupně členitosti 1 a 2 v rozsahu přes 80 do 100 %</t>
  </si>
  <si>
    <t>174407854</t>
  </si>
  <si>
    <t>14</t>
  </si>
  <si>
    <t>979071r1</t>
  </si>
  <si>
    <t>Očištění otlučeného zdiva okartáčováním</t>
  </si>
  <si>
    <t>644533932</t>
  </si>
  <si>
    <t>997</t>
  </si>
  <si>
    <t>Přesun sutě</t>
  </si>
  <si>
    <t>997013213</t>
  </si>
  <si>
    <t>Vnitrostaveništní doprava suti a vybouraných hmot pro budovy v přes 9 do 12 m ručně</t>
  </si>
  <si>
    <t>t</t>
  </si>
  <si>
    <t>198834059</t>
  </si>
  <si>
    <t>16</t>
  </si>
  <si>
    <t>997013509</t>
  </si>
  <si>
    <t>Příplatek k odvozu suti a vybouraných hmot na skládku ZKD 1 km přes 1 km</t>
  </si>
  <si>
    <t>-585522121</t>
  </si>
  <si>
    <t>14,384*19</t>
  </si>
  <si>
    <t>17</t>
  </si>
  <si>
    <t>997013601</t>
  </si>
  <si>
    <t>Poplatek za uložení na skládce (skládkovné) stavebního odpadu betonového kód odpadu 17 01 01</t>
  </si>
  <si>
    <t>148157270</t>
  </si>
  <si>
    <t>3,757</t>
  </si>
  <si>
    <t>18</t>
  </si>
  <si>
    <t>997013631</t>
  </si>
  <si>
    <t>Poplatek za uložení na skládce (skládkovné) stavebního odpadu směsného kód odpadu 17 09 04</t>
  </si>
  <si>
    <t>-1353418190</t>
  </si>
  <si>
    <t>14,078-3,451-8,236</t>
  </si>
  <si>
    <t>19</t>
  </si>
  <si>
    <t>997013655</t>
  </si>
  <si>
    <t>Poplatek za uložení na skládce (skládkovné) zeminy a kamení kód odpadu 17 05 04</t>
  </si>
  <si>
    <t>1853136149</t>
  </si>
  <si>
    <t>998</t>
  </si>
  <si>
    <t>Přesun hmot</t>
  </si>
  <si>
    <t>20</t>
  </si>
  <si>
    <t>998011002</t>
  </si>
  <si>
    <t>Přesun hmot pro budovy zděné v přes 6 do 12 m</t>
  </si>
  <si>
    <t>-2073587391</t>
  </si>
  <si>
    <t>PSV</t>
  </si>
  <si>
    <t>Práce a dodávky PSV</t>
  </si>
  <si>
    <t>711</t>
  </si>
  <si>
    <t>Izolace proti vodě, vlhkosti a plynům</t>
  </si>
  <si>
    <t>711161384</t>
  </si>
  <si>
    <t>Izolace proti zemní vlhkosti nopovou fólií ukončení provětrávací lištou</t>
  </si>
  <si>
    <t>m</t>
  </si>
  <si>
    <t>-2076091474</t>
  </si>
  <si>
    <t>13,4</t>
  </si>
  <si>
    <t>22</t>
  </si>
  <si>
    <t>7118111r1</t>
  </si>
  <si>
    <t>AQF infuzní clona navrtávky 10-12 cm od sebe, pr. 14 mm, ukončit 5-8 cm před koncem šíře zdi, otvory vyplnit přes injektážní hmoždinky AQUAFINNem-F, pruh 20-30 cm v oblasti vrtů opatřit maltou ASOCRET-M30 a izolace AQUAFIN</t>
  </si>
  <si>
    <t>-1836295637</t>
  </si>
  <si>
    <t>13,4+15,3+13,7</t>
  </si>
  <si>
    <t>23</t>
  </si>
  <si>
    <t>998711181</t>
  </si>
  <si>
    <t>Příplatek k přesunu hmot tonážní 711 prováděný bez použití mechanizace</t>
  </si>
  <si>
    <t>2122535612</t>
  </si>
  <si>
    <t>24</t>
  </si>
  <si>
    <t>998711202</t>
  </si>
  <si>
    <t>Přesun hmot procentní pro izolace proti vodě, vlhkosti a plynům v objektech v přes 6 do 12 m</t>
  </si>
  <si>
    <t>%</t>
  </si>
  <si>
    <t>-989745063</t>
  </si>
  <si>
    <t>764</t>
  </si>
  <si>
    <t>Konstrukce klempířské</t>
  </si>
  <si>
    <t>25</t>
  </si>
  <si>
    <t>7642166r</t>
  </si>
  <si>
    <t>K1 Oplechování rovného soklu celoplošně lepené z Pz s povrchovou úpravou rš 190 mm</t>
  </si>
  <si>
    <t>1818826109</t>
  </si>
  <si>
    <t>26</t>
  </si>
  <si>
    <t>998764102</t>
  </si>
  <si>
    <t>Přesun hmot tonážní pro konstrukce klempířské v objektech v přes 6 do 12 m</t>
  </si>
  <si>
    <t>937660812</t>
  </si>
  <si>
    <t>27</t>
  </si>
  <si>
    <t>998764181</t>
  </si>
  <si>
    <t>Příplatek k přesunu hmot tonážní 764 prováděný bez použití mechanizace</t>
  </si>
  <si>
    <t>-354018789</t>
  </si>
  <si>
    <t>VRN</t>
  </si>
  <si>
    <t>Vedlejší rozpočtové náklady</t>
  </si>
  <si>
    <t>VRN3</t>
  </si>
  <si>
    <t>Zařízení staveniště</t>
  </si>
  <si>
    <t>28</t>
  </si>
  <si>
    <t>030001000</t>
  </si>
  <si>
    <t>1024</t>
  </si>
  <si>
    <t>-1662484296</t>
  </si>
  <si>
    <t>VRN4</t>
  </si>
  <si>
    <t>Inženýrská činnost</t>
  </si>
  <si>
    <t>29</t>
  </si>
  <si>
    <t>045002000</t>
  </si>
  <si>
    <t>Kompletační a koordinační činnost</t>
  </si>
  <si>
    <t>727530223</t>
  </si>
  <si>
    <t>VRN7</t>
  </si>
  <si>
    <t>Provozní vlivy</t>
  </si>
  <si>
    <t>30</t>
  </si>
  <si>
    <t>070001000</t>
  </si>
  <si>
    <t>994200383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</si>
</sst>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31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27</v>
      </c>
      <c r="AN17" s="25" t="s">
        <v>33</v>
      </c>
      <c r="AR17" s="20"/>
      <c r="BE17" s="29"/>
      <c r="BS17" s="17" t="s">
        <v>34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35</v>
      </c>
      <c r="AK19" s="30" t="s">
        <v>25</v>
      </c>
      <c r="AN19" s="25" t="s">
        <v>31</v>
      </c>
      <c r="AR19" s="20"/>
      <c r="BE19" s="29"/>
      <c r="BS19" s="17" t="s">
        <v>6</v>
      </c>
    </row>
    <row r="20" s="1" customFormat="1" ht="18.48" customHeight="1">
      <c r="B20" s="20"/>
      <c r="E20" s="25" t="s">
        <v>32</v>
      </c>
      <c r="AK20" s="30" t="s">
        <v>27</v>
      </c>
      <c r="AN20" s="25" t="s">
        <v>33</v>
      </c>
      <c r="AR20" s="20"/>
      <c r="BE20" s="29"/>
      <c r="BS20" s="17" t="s">
        <v>34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23013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NÁVRH SANACE OBVODOVÉHO ZDIVA I. NP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Tovární 45, Kolín 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7. 3. 2023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25.6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Kolín, Karlovo nám. 78, Kolín I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AZ PROJECT spol. s r.o., Plynárenská 830, Kolín IV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25.6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35</v>
      </c>
      <c r="AJ90" s="36"/>
      <c r="AK90" s="36"/>
      <c r="AL90" s="36"/>
      <c r="AM90" s="68" t="str">
        <f>IF(E20="","",E20)</f>
        <v>AZ PROJECT spol. s r.o., Plynárenská 830, Kolín IV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24.75" customHeight="1">
      <c r="A95" s="7"/>
      <c r="B95" s="102"/>
      <c r="C95" s="103"/>
      <c r="D95" s="104" t="s">
        <v>14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ROUND(AG96,2)</f>
        <v>0</v>
      </c>
      <c r="AH95" s="105"/>
      <c r="AI95" s="105"/>
      <c r="AJ95" s="105"/>
      <c r="AK95" s="105"/>
      <c r="AL95" s="105"/>
      <c r="AM95" s="105"/>
      <c r="AN95" s="107">
        <f>SUM(AG95,AT95)</f>
        <v>0</v>
      </c>
      <c r="AO95" s="105"/>
      <c r="AP95" s="105"/>
      <c r="AQ95" s="108" t="s">
        <v>81</v>
      </c>
      <c r="AR95" s="102"/>
      <c r="AS95" s="109">
        <f>ROUND(AS96,2)</f>
        <v>0</v>
      </c>
      <c r="AT95" s="110">
        <f>ROUND(SUM(AV95:AW95),2)</f>
        <v>0</v>
      </c>
      <c r="AU95" s="111">
        <f>ROUND(AU96,5)</f>
        <v>0</v>
      </c>
      <c r="AV95" s="110">
        <f>ROUND(AZ95*L29,2)</f>
        <v>0</v>
      </c>
      <c r="AW95" s="110">
        <f>ROUND(BA95*L30,2)</f>
        <v>0</v>
      </c>
      <c r="AX95" s="110">
        <f>ROUND(BB95*L29,2)</f>
        <v>0</v>
      </c>
      <c r="AY95" s="110">
        <f>ROUND(BC95*L30,2)</f>
        <v>0</v>
      </c>
      <c r="AZ95" s="110">
        <f>ROUND(AZ96,2)</f>
        <v>0</v>
      </c>
      <c r="BA95" s="110">
        <f>ROUND(BA96,2)</f>
        <v>0</v>
      </c>
      <c r="BB95" s="110">
        <f>ROUND(BB96,2)</f>
        <v>0</v>
      </c>
      <c r="BC95" s="110">
        <f>ROUND(BC96,2)</f>
        <v>0</v>
      </c>
      <c r="BD95" s="112">
        <f>ROUND(BD96,2)</f>
        <v>0</v>
      </c>
      <c r="BE95" s="7"/>
      <c r="BS95" s="113" t="s">
        <v>76</v>
      </c>
      <c r="BT95" s="113" t="s">
        <v>82</v>
      </c>
      <c r="BU95" s="113" t="s">
        <v>78</v>
      </c>
      <c r="BV95" s="113" t="s">
        <v>79</v>
      </c>
      <c r="BW95" s="113" t="s">
        <v>83</v>
      </c>
      <c r="BX95" s="113" t="s">
        <v>4</v>
      </c>
      <c r="CL95" s="113" t="s">
        <v>1</v>
      </c>
      <c r="CM95" s="113" t="s">
        <v>82</v>
      </c>
    </row>
    <row r="96" s="4" customFormat="1" ht="23.25" customHeight="1">
      <c r="A96" s="114" t="s">
        <v>84</v>
      </c>
      <c r="B96" s="62"/>
      <c r="C96" s="10"/>
      <c r="D96" s="10"/>
      <c r="E96" s="115" t="s">
        <v>14</v>
      </c>
      <c r="F96" s="115"/>
      <c r="G96" s="115"/>
      <c r="H96" s="115"/>
      <c r="I96" s="115"/>
      <c r="J96" s="10"/>
      <c r="K96" s="115" t="s">
        <v>17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6">
        <f>'23013 - NÁVRH SANACE OBVO...'!J32</f>
        <v>0</v>
      </c>
      <c r="AH96" s="10"/>
      <c r="AI96" s="10"/>
      <c r="AJ96" s="10"/>
      <c r="AK96" s="10"/>
      <c r="AL96" s="10"/>
      <c r="AM96" s="10"/>
      <c r="AN96" s="116">
        <f>SUM(AG96,AT96)</f>
        <v>0</v>
      </c>
      <c r="AO96" s="10"/>
      <c r="AP96" s="10"/>
      <c r="AQ96" s="117" t="s">
        <v>85</v>
      </c>
      <c r="AR96" s="62"/>
      <c r="AS96" s="118">
        <v>0</v>
      </c>
      <c r="AT96" s="119">
        <f>ROUND(SUM(AV96:AW96),2)</f>
        <v>0</v>
      </c>
      <c r="AU96" s="120">
        <f>'23013 - NÁVRH SANACE OBVO...'!P134</f>
        <v>0</v>
      </c>
      <c r="AV96" s="119">
        <f>'23013 - NÁVRH SANACE OBVO...'!J35</f>
        <v>0</v>
      </c>
      <c r="AW96" s="119">
        <f>'23013 - NÁVRH SANACE OBVO...'!J36</f>
        <v>0</v>
      </c>
      <c r="AX96" s="119">
        <f>'23013 - NÁVRH SANACE OBVO...'!J37</f>
        <v>0</v>
      </c>
      <c r="AY96" s="119">
        <f>'23013 - NÁVRH SANACE OBVO...'!J38</f>
        <v>0</v>
      </c>
      <c r="AZ96" s="119">
        <f>'23013 - NÁVRH SANACE OBVO...'!F35</f>
        <v>0</v>
      </c>
      <c r="BA96" s="119">
        <f>'23013 - NÁVRH SANACE OBVO...'!F36</f>
        <v>0</v>
      </c>
      <c r="BB96" s="119">
        <f>'23013 - NÁVRH SANACE OBVO...'!F37</f>
        <v>0</v>
      </c>
      <c r="BC96" s="119">
        <f>'23013 - NÁVRH SANACE OBVO...'!F38</f>
        <v>0</v>
      </c>
      <c r="BD96" s="121">
        <f>'23013 - NÁVRH SANACE OBVO...'!F39</f>
        <v>0</v>
      </c>
      <c r="BE96" s="4"/>
      <c r="BT96" s="25" t="s">
        <v>86</v>
      </c>
      <c r="BV96" s="25" t="s">
        <v>79</v>
      </c>
      <c r="BW96" s="25" t="s">
        <v>87</v>
      </c>
      <c r="BX96" s="25" t="s">
        <v>83</v>
      </c>
      <c r="CL96" s="25" t="s">
        <v>1</v>
      </c>
    </row>
    <row r="97" s="2" customFormat="1" ht="30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E2"/>
  </mergeCells>
  <hyperlinks>
    <hyperlink ref="A96" location="'23013 - NÁVRH SANACE OBV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="1" customFormat="1" ht="24.96" customHeight="1">
      <c r="B4" s="20"/>
      <c r="D4" s="21" t="s">
        <v>88</v>
      </c>
      <c r="L4" s="20"/>
      <c r="M4" s="122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3" t="str">
        <f>'Rekapitulace stavby'!K6</f>
        <v>NÁVRH SANACE OBVODOVÉHO ZDIVA I. NP</v>
      </c>
      <c r="F7" s="30"/>
      <c r="G7" s="30"/>
      <c r="H7" s="30"/>
      <c r="L7" s="20"/>
    </row>
    <row r="8" s="1" customFormat="1" ht="12" customHeight="1">
      <c r="B8" s="20"/>
      <c r="D8" s="30" t="s">
        <v>89</v>
      </c>
      <c r="L8" s="20"/>
    </row>
    <row r="9" s="2" customFormat="1" ht="16.5" customHeight="1">
      <c r="A9" s="36"/>
      <c r="B9" s="37"/>
      <c r="C9" s="36"/>
      <c r="D9" s="36"/>
      <c r="E9" s="123" t="s">
        <v>90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91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5" t="s">
        <v>90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7. 3. 2023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31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32</v>
      </c>
      <c r="F23" s="36"/>
      <c r="G23" s="36"/>
      <c r="H23" s="36"/>
      <c r="I23" s="30" t="s">
        <v>27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35</v>
      </c>
      <c r="E25" s="36"/>
      <c r="F25" s="36"/>
      <c r="G25" s="36"/>
      <c r="H25" s="36"/>
      <c r="I25" s="30" t="s">
        <v>25</v>
      </c>
      <c r="J25" s="25" t="s">
        <v>31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32</v>
      </c>
      <c r="F26" s="36"/>
      <c r="G26" s="36"/>
      <c r="H26" s="36"/>
      <c r="I26" s="30" t="s">
        <v>27</v>
      </c>
      <c r="J26" s="25" t="s">
        <v>33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36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4"/>
      <c r="B29" s="125"/>
      <c r="C29" s="124"/>
      <c r="D29" s="124"/>
      <c r="E29" s="34" t="s">
        <v>1</v>
      </c>
      <c r="F29" s="34"/>
      <c r="G29" s="34"/>
      <c r="H29" s="34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27" t="s">
        <v>37</v>
      </c>
      <c r="E32" s="36"/>
      <c r="F32" s="36"/>
      <c r="G32" s="36"/>
      <c r="H32" s="36"/>
      <c r="I32" s="36"/>
      <c r="J32" s="94">
        <f>ROUND(J134,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28" t="s">
        <v>41</v>
      </c>
      <c r="E35" s="30" t="s">
        <v>42</v>
      </c>
      <c r="F35" s="129">
        <f>ROUND((SUM(BE134:BE192)),  2)</f>
        <v>0</v>
      </c>
      <c r="G35" s="36"/>
      <c r="H35" s="36"/>
      <c r="I35" s="130">
        <v>0.20999999999999999</v>
      </c>
      <c r="J35" s="129">
        <f>ROUND(((SUM(BE134:BE192))*I35),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29">
        <f>ROUND((SUM(BF134:BF192)),  2)</f>
        <v>0</v>
      </c>
      <c r="G36" s="36"/>
      <c r="H36" s="36"/>
      <c r="I36" s="130">
        <v>0.14999999999999999</v>
      </c>
      <c r="J36" s="129">
        <f>ROUND(((SUM(BF134:BF192))*I36),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9">
        <f>ROUND((SUM(BG134:BG192)),  2)</f>
        <v>0</v>
      </c>
      <c r="G37" s="36"/>
      <c r="H37" s="36"/>
      <c r="I37" s="130">
        <v>0.20999999999999999</v>
      </c>
      <c r="J37" s="129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29">
        <f>ROUND((SUM(BH134:BH192)),  2)</f>
        <v>0</v>
      </c>
      <c r="G38" s="36"/>
      <c r="H38" s="36"/>
      <c r="I38" s="130">
        <v>0.14999999999999999</v>
      </c>
      <c r="J38" s="129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29">
        <f>ROUND((SUM(BI134:BI192)),  2)</f>
        <v>0</v>
      </c>
      <c r="G39" s="36"/>
      <c r="H39" s="36"/>
      <c r="I39" s="130">
        <v>0</v>
      </c>
      <c r="J39" s="129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32" t="s">
        <v>47</v>
      </c>
      <c r="E41" s="79"/>
      <c r="F41" s="79"/>
      <c r="G41" s="133" t="s">
        <v>48</v>
      </c>
      <c r="H41" s="134" t="s">
        <v>49</v>
      </c>
      <c r="I41" s="79"/>
      <c r="J41" s="135">
        <f>SUM(J32:J39)</f>
        <v>0</v>
      </c>
      <c r="K41" s="1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37" t="s">
        <v>53</v>
      </c>
      <c r="G61" s="56" t="s">
        <v>52</v>
      </c>
      <c r="H61" s="39"/>
      <c r="I61" s="39"/>
      <c r="J61" s="13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37" t="s">
        <v>53</v>
      </c>
      <c r="G76" s="56" t="s">
        <v>52</v>
      </c>
      <c r="H76" s="39"/>
      <c r="I76" s="39"/>
      <c r="J76" s="13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3" t="str">
        <f>E7</f>
        <v>NÁVRH SANACE OBVODOVÉHO ZDIVA I. NP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89</v>
      </c>
      <c r="L86" s="20"/>
    </row>
    <row r="87" s="2" customFormat="1" ht="16.5" customHeight="1">
      <c r="A87" s="36"/>
      <c r="B87" s="37"/>
      <c r="C87" s="36"/>
      <c r="D87" s="36"/>
      <c r="E87" s="123" t="s">
        <v>90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91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6.5" customHeight="1">
      <c r="A89" s="36"/>
      <c r="B89" s="37"/>
      <c r="C89" s="36"/>
      <c r="D89" s="36"/>
      <c r="E89" s="65" t="str">
        <f>E11</f>
        <v>23013 - NÁVRH SANACE OBVODOVÉHO ZDIVA I. NP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Tovární 45, Kolín V</v>
      </c>
      <c r="G91" s="36"/>
      <c r="H91" s="36"/>
      <c r="I91" s="30" t="s">
        <v>22</v>
      </c>
      <c r="J91" s="67" t="str">
        <f>IF(J14="","",J14)</f>
        <v>7. 3. 2023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40.05" customHeight="1">
      <c r="A93" s="36"/>
      <c r="B93" s="37"/>
      <c r="C93" s="30" t="s">
        <v>24</v>
      </c>
      <c r="D93" s="36"/>
      <c r="E93" s="36"/>
      <c r="F93" s="25" t="str">
        <f>E17</f>
        <v>Město Kolín, Karlovo nám. 78, Kolín I</v>
      </c>
      <c r="G93" s="36"/>
      <c r="H93" s="36"/>
      <c r="I93" s="30" t="s">
        <v>30</v>
      </c>
      <c r="J93" s="34" t="str">
        <f>E23</f>
        <v>AZ PROJECT spol. s r.o., Plynárenská 830, Kolín IV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40.0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35</v>
      </c>
      <c r="J94" s="34" t="str">
        <f>E26</f>
        <v>AZ PROJECT spol. s r.o., Plynárenská 830, Kolín IV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39" t="s">
        <v>93</v>
      </c>
      <c r="D96" s="131"/>
      <c r="E96" s="131"/>
      <c r="F96" s="131"/>
      <c r="G96" s="131"/>
      <c r="H96" s="131"/>
      <c r="I96" s="131"/>
      <c r="J96" s="140" t="s">
        <v>94</v>
      </c>
      <c r="K96" s="131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1" t="s">
        <v>95</v>
      </c>
      <c r="D98" s="36"/>
      <c r="E98" s="36"/>
      <c r="F98" s="36"/>
      <c r="G98" s="36"/>
      <c r="H98" s="36"/>
      <c r="I98" s="36"/>
      <c r="J98" s="94">
        <f>J134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96</v>
      </c>
    </row>
    <row r="99" s="9" customFormat="1" ht="24.96" customHeight="1">
      <c r="A99" s="9"/>
      <c r="B99" s="142"/>
      <c r="C99" s="9"/>
      <c r="D99" s="143" t="s">
        <v>97</v>
      </c>
      <c r="E99" s="144"/>
      <c r="F99" s="144"/>
      <c r="G99" s="144"/>
      <c r="H99" s="144"/>
      <c r="I99" s="144"/>
      <c r="J99" s="145">
        <f>J135</f>
        <v>0</v>
      </c>
      <c r="K99" s="9"/>
      <c r="L99" s="14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6"/>
      <c r="C100" s="10"/>
      <c r="D100" s="147" t="s">
        <v>98</v>
      </c>
      <c r="E100" s="148"/>
      <c r="F100" s="148"/>
      <c r="G100" s="148"/>
      <c r="H100" s="148"/>
      <c r="I100" s="148"/>
      <c r="J100" s="149">
        <f>J136</f>
        <v>0</v>
      </c>
      <c r="K100" s="10"/>
      <c r="L100" s="14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6"/>
      <c r="C101" s="10"/>
      <c r="D101" s="147" t="s">
        <v>99</v>
      </c>
      <c r="E101" s="148"/>
      <c r="F101" s="148"/>
      <c r="G101" s="148"/>
      <c r="H101" s="148"/>
      <c r="I101" s="148"/>
      <c r="J101" s="149">
        <f>J142</f>
        <v>0</v>
      </c>
      <c r="K101" s="10"/>
      <c r="L101" s="14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6"/>
      <c r="C102" s="10"/>
      <c r="D102" s="147" t="s">
        <v>100</v>
      </c>
      <c r="E102" s="148"/>
      <c r="F102" s="148"/>
      <c r="G102" s="148"/>
      <c r="H102" s="148"/>
      <c r="I102" s="148"/>
      <c r="J102" s="149">
        <f>J147</f>
        <v>0</v>
      </c>
      <c r="K102" s="10"/>
      <c r="L102" s="14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6"/>
      <c r="C103" s="10"/>
      <c r="D103" s="147" t="s">
        <v>101</v>
      </c>
      <c r="E103" s="148"/>
      <c r="F103" s="148"/>
      <c r="G103" s="148"/>
      <c r="H103" s="148"/>
      <c r="I103" s="148"/>
      <c r="J103" s="149">
        <f>J158</f>
        <v>0</v>
      </c>
      <c r="K103" s="10"/>
      <c r="L103" s="14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6"/>
      <c r="C104" s="10"/>
      <c r="D104" s="147" t="s">
        <v>102</v>
      </c>
      <c r="E104" s="148"/>
      <c r="F104" s="148"/>
      <c r="G104" s="148"/>
      <c r="H104" s="148"/>
      <c r="I104" s="148"/>
      <c r="J104" s="149">
        <f>J163</f>
        <v>0</v>
      </c>
      <c r="K104" s="10"/>
      <c r="L104" s="14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6"/>
      <c r="C105" s="10"/>
      <c r="D105" s="147" t="s">
        <v>103</v>
      </c>
      <c r="E105" s="148"/>
      <c r="F105" s="148"/>
      <c r="G105" s="148"/>
      <c r="H105" s="148"/>
      <c r="I105" s="148"/>
      <c r="J105" s="149">
        <f>J172</f>
        <v>0</v>
      </c>
      <c r="K105" s="10"/>
      <c r="L105" s="14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42"/>
      <c r="C106" s="9"/>
      <c r="D106" s="143" t="s">
        <v>104</v>
      </c>
      <c r="E106" s="144"/>
      <c r="F106" s="144"/>
      <c r="G106" s="144"/>
      <c r="H106" s="144"/>
      <c r="I106" s="144"/>
      <c r="J106" s="145">
        <f>J174</f>
        <v>0</v>
      </c>
      <c r="K106" s="9"/>
      <c r="L106" s="14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6"/>
      <c r="C107" s="10"/>
      <c r="D107" s="147" t="s">
        <v>105</v>
      </c>
      <c r="E107" s="148"/>
      <c r="F107" s="148"/>
      <c r="G107" s="148"/>
      <c r="H107" s="148"/>
      <c r="I107" s="148"/>
      <c r="J107" s="149">
        <f>J175</f>
        <v>0</v>
      </c>
      <c r="K107" s="10"/>
      <c r="L107" s="14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6"/>
      <c r="C108" s="10"/>
      <c r="D108" s="147" t="s">
        <v>106</v>
      </c>
      <c r="E108" s="148"/>
      <c r="F108" s="148"/>
      <c r="G108" s="148"/>
      <c r="H108" s="148"/>
      <c r="I108" s="148"/>
      <c r="J108" s="149">
        <f>J182</f>
        <v>0</v>
      </c>
      <c r="K108" s="10"/>
      <c r="L108" s="14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2"/>
      <c r="C109" s="9"/>
      <c r="D109" s="143" t="s">
        <v>107</v>
      </c>
      <c r="E109" s="144"/>
      <c r="F109" s="144"/>
      <c r="G109" s="144"/>
      <c r="H109" s="144"/>
      <c r="I109" s="144"/>
      <c r="J109" s="145">
        <f>J186</f>
        <v>0</v>
      </c>
      <c r="K109" s="9"/>
      <c r="L109" s="14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46"/>
      <c r="C110" s="10"/>
      <c r="D110" s="147" t="s">
        <v>108</v>
      </c>
      <c r="E110" s="148"/>
      <c r="F110" s="148"/>
      <c r="G110" s="148"/>
      <c r="H110" s="148"/>
      <c r="I110" s="148"/>
      <c r="J110" s="149">
        <f>J187</f>
        <v>0</v>
      </c>
      <c r="K110" s="10"/>
      <c r="L110" s="14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6"/>
      <c r="C111" s="10"/>
      <c r="D111" s="147" t="s">
        <v>109</v>
      </c>
      <c r="E111" s="148"/>
      <c r="F111" s="148"/>
      <c r="G111" s="148"/>
      <c r="H111" s="148"/>
      <c r="I111" s="148"/>
      <c r="J111" s="149">
        <f>J189</f>
        <v>0</v>
      </c>
      <c r="K111" s="10"/>
      <c r="L111" s="14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6"/>
      <c r="C112" s="10"/>
      <c r="D112" s="147" t="s">
        <v>110</v>
      </c>
      <c r="E112" s="148"/>
      <c r="F112" s="148"/>
      <c r="G112" s="148"/>
      <c r="H112" s="148"/>
      <c r="I112" s="148"/>
      <c r="J112" s="149">
        <f>J191</f>
        <v>0</v>
      </c>
      <c r="K112" s="10"/>
      <c r="L112" s="14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8" s="2" customFormat="1" ht="6.96" customHeight="1">
      <c r="A118" s="36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4.96" customHeight="1">
      <c r="A119" s="36"/>
      <c r="B119" s="37"/>
      <c r="C119" s="21" t="s">
        <v>111</v>
      </c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16</v>
      </c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6"/>
      <c r="D122" s="36"/>
      <c r="E122" s="123" t="str">
        <f>E7</f>
        <v>NÁVRH SANACE OBVODOVÉHO ZDIVA I. NP</v>
      </c>
      <c r="F122" s="30"/>
      <c r="G122" s="30"/>
      <c r="H122" s="30"/>
      <c r="I122" s="36"/>
      <c r="J122" s="36"/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" customFormat="1" ht="12" customHeight="1">
      <c r="B123" s="20"/>
      <c r="C123" s="30" t="s">
        <v>89</v>
      </c>
      <c r="L123" s="20"/>
    </row>
    <row r="124" s="2" customFormat="1" ht="16.5" customHeight="1">
      <c r="A124" s="36"/>
      <c r="B124" s="37"/>
      <c r="C124" s="36"/>
      <c r="D124" s="36"/>
      <c r="E124" s="123" t="s">
        <v>90</v>
      </c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2" customHeight="1">
      <c r="A125" s="36"/>
      <c r="B125" s="37"/>
      <c r="C125" s="30" t="s">
        <v>91</v>
      </c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6.5" customHeight="1">
      <c r="A126" s="36"/>
      <c r="B126" s="37"/>
      <c r="C126" s="36"/>
      <c r="D126" s="36"/>
      <c r="E126" s="65" t="str">
        <f>E11</f>
        <v>23013 - NÁVRH SANACE OBVODOVÉHO ZDIVA I. NP</v>
      </c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6.96" customHeight="1">
      <c r="A127" s="36"/>
      <c r="B127" s="37"/>
      <c r="C127" s="36"/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2" customHeight="1">
      <c r="A128" s="36"/>
      <c r="B128" s="37"/>
      <c r="C128" s="30" t="s">
        <v>20</v>
      </c>
      <c r="D128" s="36"/>
      <c r="E128" s="36"/>
      <c r="F128" s="25" t="str">
        <f>F14</f>
        <v>Tovární 45, Kolín V</v>
      </c>
      <c r="G128" s="36"/>
      <c r="H128" s="36"/>
      <c r="I128" s="30" t="s">
        <v>22</v>
      </c>
      <c r="J128" s="67" t="str">
        <f>IF(J14="","",J14)</f>
        <v>7. 3. 2023</v>
      </c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6.96" customHeight="1">
      <c r="A129" s="36"/>
      <c r="B129" s="37"/>
      <c r="C129" s="36"/>
      <c r="D129" s="36"/>
      <c r="E129" s="36"/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40.05" customHeight="1">
      <c r="A130" s="36"/>
      <c r="B130" s="37"/>
      <c r="C130" s="30" t="s">
        <v>24</v>
      </c>
      <c r="D130" s="36"/>
      <c r="E130" s="36"/>
      <c r="F130" s="25" t="str">
        <f>E17</f>
        <v>Město Kolín, Karlovo nám. 78, Kolín I</v>
      </c>
      <c r="G130" s="36"/>
      <c r="H130" s="36"/>
      <c r="I130" s="30" t="s">
        <v>30</v>
      </c>
      <c r="J130" s="34" t="str">
        <f>E23</f>
        <v>AZ PROJECT spol. s r.o., Plynárenská 830, Kolín IV</v>
      </c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40.05" customHeight="1">
      <c r="A131" s="36"/>
      <c r="B131" s="37"/>
      <c r="C131" s="30" t="s">
        <v>28</v>
      </c>
      <c r="D131" s="36"/>
      <c r="E131" s="36"/>
      <c r="F131" s="25" t="str">
        <f>IF(E20="","",E20)</f>
        <v>Vyplň údaj</v>
      </c>
      <c r="G131" s="36"/>
      <c r="H131" s="36"/>
      <c r="I131" s="30" t="s">
        <v>35</v>
      </c>
      <c r="J131" s="34" t="str">
        <f>E26</f>
        <v>AZ PROJECT spol. s r.o., Plynárenská 830, Kolín IV</v>
      </c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0.32" customHeight="1">
      <c r="A132" s="36"/>
      <c r="B132" s="37"/>
      <c r="C132" s="36"/>
      <c r="D132" s="36"/>
      <c r="E132" s="36"/>
      <c r="F132" s="36"/>
      <c r="G132" s="36"/>
      <c r="H132" s="36"/>
      <c r="I132" s="36"/>
      <c r="J132" s="36"/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11" customFormat="1" ht="29.28" customHeight="1">
      <c r="A133" s="150"/>
      <c r="B133" s="151"/>
      <c r="C133" s="152" t="s">
        <v>112</v>
      </c>
      <c r="D133" s="153" t="s">
        <v>62</v>
      </c>
      <c r="E133" s="153" t="s">
        <v>58</v>
      </c>
      <c r="F133" s="153" t="s">
        <v>59</v>
      </c>
      <c r="G133" s="153" t="s">
        <v>113</v>
      </c>
      <c r="H133" s="153" t="s">
        <v>114</v>
      </c>
      <c r="I133" s="153" t="s">
        <v>115</v>
      </c>
      <c r="J133" s="153" t="s">
        <v>94</v>
      </c>
      <c r="K133" s="154" t="s">
        <v>116</v>
      </c>
      <c r="L133" s="155"/>
      <c r="M133" s="84" t="s">
        <v>1</v>
      </c>
      <c r="N133" s="85" t="s">
        <v>41</v>
      </c>
      <c r="O133" s="85" t="s">
        <v>117</v>
      </c>
      <c r="P133" s="85" t="s">
        <v>118</v>
      </c>
      <c r="Q133" s="85" t="s">
        <v>119</v>
      </c>
      <c r="R133" s="85" t="s">
        <v>120</v>
      </c>
      <c r="S133" s="85" t="s">
        <v>121</v>
      </c>
      <c r="T133" s="86" t="s">
        <v>122</v>
      </c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</row>
    <row r="134" s="2" customFormat="1" ht="22.8" customHeight="1">
      <c r="A134" s="36"/>
      <c r="B134" s="37"/>
      <c r="C134" s="91" t="s">
        <v>123</v>
      </c>
      <c r="D134" s="36"/>
      <c r="E134" s="36"/>
      <c r="F134" s="36"/>
      <c r="G134" s="36"/>
      <c r="H134" s="36"/>
      <c r="I134" s="36"/>
      <c r="J134" s="156">
        <f>BK134</f>
        <v>0</v>
      </c>
      <c r="K134" s="36"/>
      <c r="L134" s="37"/>
      <c r="M134" s="87"/>
      <c r="N134" s="71"/>
      <c r="O134" s="88"/>
      <c r="P134" s="157">
        <f>P135+P174+P186</f>
        <v>0</v>
      </c>
      <c r="Q134" s="88"/>
      <c r="R134" s="157">
        <f>R135+R174+R186</f>
        <v>9.6983779999999999</v>
      </c>
      <c r="S134" s="88"/>
      <c r="T134" s="158">
        <f>T135+T174+T186</f>
        <v>14.3842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76</v>
      </c>
      <c r="AU134" s="17" t="s">
        <v>96</v>
      </c>
      <c r="BK134" s="159">
        <f>BK135+BK174+BK186</f>
        <v>0</v>
      </c>
    </row>
    <row r="135" s="12" customFormat="1" ht="25.92" customHeight="1">
      <c r="A135" s="12"/>
      <c r="B135" s="160"/>
      <c r="C135" s="12"/>
      <c r="D135" s="161" t="s">
        <v>76</v>
      </c>
      <c r="E135" s="162" t="s">
        <v>124</v>
      </c>
      <c r="F135" s="162" t="s">
        <v>125</v>
      </c>
      <c r="G135" s="12"/>
      <c r="H135" s="12"/>
      <c r="I135" s="163"/>
      <c r="J135" s="164">
        <f>BK135</f>
        <v>0</v>
      </c>
      <c r="K135" s="12"/>
      <c r="L135" s="160"/>
      <c r="M135" s="165"/>
      <c r="N135" s="166"/>
      <c r="O135" s="166"/>
      <c r="P135" s="167">
        <f>P136+P142+P147+P158+P163+P172</f>
        <v>0</v>
      </c>
      <c r="Q135" s="166"/>
      <c r="R135" s="167">
        <f>R136+R142+R147+R158+R163+R172</f>
        <v>9.6027059999999995</v>
      </c>
      <c r="S135" s="166"/>
      <c r="T135" s="168">
        <f>T136+T142+T147+T158+T163+T172</f>
        <v>14.3842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1" t="s">
        <v>82</v>
      </c>
      <c r="AT135" s="169" t="s">
        <v>76</v>
      </c>
      <c r="AU135" s="169" t="s">
        <v>77</v>
      </c>
      <c r="AY135" s="161" t="s">
        <v>126</v>
      </c>
      <c r="BK135" s="170">
        <f>BK136+BK142+BK147+BK158+BK163+BK172</f>
        <v>0</v>
      </c>
    </row>
    <row r="136" s="12" customFormat="1" ht="22.8" customHeight="1">
      <c r="A136" s="12"/>
      <c r="B136" s="160"/>
      <c r="C136" s="12"/>
      <c r="D136" s="161" t="s">
        <v>76</v>
      </c>
      <c r="E136" s="171" t="s">
        <v>82</v>
      </c>
      <c r="F136" s="171" t="s">
        <v>127</v>
      </c>
      <c r="G136" s="12"/>
      <c r="H136" s="12"/>
      <c r="I136" s="163"/>
      <c r="J136" s="172">
        <f>BK136</f>
        <v>0</v>
      </c>
      <c r="K136" s="12"/>
      <c r="L136" s="160"/>
      <c r="M136" s="165"/>
      <c r="N136" s="166"/>
      <c r="O136" s="166"/>
      <c r="P136" s="167">
        <f>SUM(P137:P141)</f>
        <v>0</v>
      </c>
      <c r="Q136" s="166"/>
      <c r="R136" s="167">
        <f>SUM(R137:R141)</f>
        <v>0</v>
      </c>
      <c r="S136" s="166"/>
      <c r="T136" s="168">
        <f>SUM(T137:T141)</f>
        <v>11.9925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1" t="s">
        <v>82</v>
      </c>
      <c r="AT136" s="169" t="s">
        <v>76</v>
      </c>
      <c r="AU136" s="169" t="s">
        <v>82</v>
      </c>
      <c r="AY136" s="161" t="s">
        <v>126</v>
      </c>
      <c r="BK136" s="170">
        <f>SUM(BK137:BK141)</f>
        <v>0</v>
      </c>
    </row>
    <row r="137" s="2" customFormat="1" ht="24.15" customHeight="1">
      <c r="A137" s="36"/>
      <c r="B137" s="173"/>
      <c r="C137" s="174" t="s">
        <v>82</v>
      </c>
      <c r="D137" s="174" t="s">
        <v>128</v>
      </c>
      <c r="E137" s="175" t="s">
        <v>129</v>
      </c>
      <c r="F137" s="176" t="s">
        <v>130</v>
      </c>
      <c r="G137" s="177" t="s">
        <v>131</v>
      </c>
      <c r="H137" s="178">
        <v>7.9000000000000004</v>
      </c>
      <c r="I137" s="179"/>
      <c r="J137" s="180">
        <f>ROUND(I137*H137,2)</f>
        <v>0</v>
      </c>
      <c r="K137" s="176" t="s">
        <v>132</v>
      </c>
      <c r="L137" s="37"/>
      <c r="M137" s="181" t="s">
        <v>1</v>
      </c>
      <c r="N137" s="182" t="s">
        <v>43</v>
      </c>
      <c r="O137" s="75"/>
      <c r="P137" s="183">
        <f>O137*H137</f>
        <v>0</v>
      </c>
      <c r="Q137" s="183">
        <v>0</v>
      </c>
      <c r="R137" s="183">
        <f>Q137*H137</f>
        <v>0</v>
      </c>
      <c r="S137" s="183">
        <v>0.255</v>
      </c>
      <c r="T137" s="184">
        <f>S137*H137</f>
        <v>2.0145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5" t="s">
        <v>133</v>
      </c>
      <c r="AT137" s="185" t="s">
        <v>128</v>
      </c>
      <c r="AU137" s="185" t="s">
        <v>86</v>
      </c>
      <c r="AY137" s="17" t="s">
        <v>126</v>
      </c>
      <c r="BE137" s="186">
        <f>IF(N137="základní",J137,0)</f>
        <v>0</v>
      </c>
      <c r="BF137" s="186">
        <f>IF(N137="snížená",J137,0)</f>
        <v>0</v>
      </c>
      <c r="BG137" s="186">
        <f>IF(N137="zákl. přenesená",J137,0)</f>
        <v>0</v>
      </c>
      <c r="BH137" s="186">
        <f>IF(N137="sníž. přenesená",J137,0)</f>
        <v>0</v>
      </c>
      <c r="BI137" s="186">
        <f>IF(N137="nulová",J137,0)</f>
        <v>0</v>
      </c>
      <c r="BJ137" s="17" t="s">
        <v>86</v>
      </c>
      <c r="BK137" s="186">
        <f>ROUND(I137*H137,2)</f>
        <v>0</v>
      </c>
      <c r="BL137" s="17" t="s">
        <v>133</v>
      </c>
      <c r="BM137" s="185" t="s">
        <v>134</v>
      </c>
    </row>
    <row r="138" s="13" customFormat="1">
      <c r="A138" s="13"/>
      <c r="B138" s="187"/>
      <c r="C138" s="13"/>
      <c r="D138" s="188" t="s">
        <v>135</v>
      </c>
      <c r="E138" s="189" t="s">
        <v>1</v>
      </c>
      <c r="F138" s="190" t="s">
        <v>136</v>
      </c>
      <c r="G138" s="13"/>
      <c r="H138" s="191">
        <v>7.9000000000000004</v>
      </c>
      <c r="I138" s="192"/>
      <c r="J138" s="13"/>
      <c r="K138" s="13"/>
      <c r="L138" s="187"/>
      <c r="M138" s="193"/>
      <c r="N138" s="194"/>
      <c r="O138" s="194"/>
      <c r="P138" s="194"/>
      <c r="Q138" s="194"/>
      <c r="R138" s="194"/>
      <c r="S138" s="194"/>
      <c r="T138" s="19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9" t="s">
        <v>135</v>
      </c>
      <c r="AU138" s="189" t="s">
        <v>86</v>
      </c>
      <c r="AV138" s="13" t="s">
        <v>86</v>
      </c>
      <c r="AW138" s="13" t="s">
        <v>34</v>
      </c>
      <c r="AX138" s="13" t="s">
        <v>82</v>
      </c>
      <c r="AY138" s="189" t="s">
        <v>126</v>
      </c>
    </row>
    <row r="139" s="2" customFormat="1" ht="24.15" customHeight="1">
      <c r="A139" s="36"/>
      <c r="B139" s="173"/>
      <c r="C139" s="174" t="s">
        <v>86</v>
      </c>
      <c r="D139" s="174" t="s">
        <v>128</v>
      </c>
      <c r="E139" s="175" t="s">
        <v>137</v>
      </c>
      <c r="F139" s="176" t="s">
        <v>138</v>
      </c>
      <c r="G139" s="177" t="s">
        <v>131</v>
      </c>
      <c r="H139" s="178">
        <v>6.7000000000000002</v>
      </c>
      <c r="I139" s="179"/>
      <c r="J139" s="180">
        <f>ROUND(I139*H139,2)</f>
        <v>0</v>
      </c>
      <c r="K139" s="176" t="s">
        <v>132</v>
      </c>
      <c r="L139" s="37"/>
      <c r="M139" s="181" t="s">
        <v>1</v>
      </c>
      <c r="N139" s="182" t="s">
        <v>43</v>
      </c>
      <c r="O139" s="75"/>
      <c r="P139" s="183">
        <f>O139*H139</f>
        <v>0</v>
      </c>
      <c r="Q139" s="183">
        <v>0</v>
      </c>
      <c r="R139" s="183">
        <f>Q139*H139</f>
        <v>0</v>
      </c>
      <c r="S139" s="183">
        <v>0.26000000000000001</v>
      </c>
      <c r="T139" s="184">
        <f>S139*H139</f>
        <v>1.7420000000000002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5" t="s">
        <v>133</v>
      </c>
      <c r="AT139" s="185" t="s">
        <v>128</v>
      </c>
      <c r="AU139" s="185" t="s">
        <v>86</v>
      </c>
      <c r="AY139" s="17" t="s">
        <v>126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7" t="s">
        <v>86</v>
      </c>
      <c r="BK139" s="186">
        <f>ROUND(I139*H139,2)</f>
        <v>0</v>
      </c>
      <c r="BL139" s="17" t="s">
        <v>133</v>
      </c>
      <c r="BM139" s="185" t="s">
        <v>139</v>
      </c>
    </row>
    <row r="140" s="2" customFormat="1" ht="24.15" customHeight="1">
      <c r="A140" s="36"/>
      <c r="B140" s="173"/>
      <c r="C140" s="174" t="s">
        <v>140</v>
      </c>
      <c r="D140" s="174" t="s">
        <v>128</v>
      </c>
      <c r="E140" s="175" t="s">
        <v>141</v>
      </c>
      <c r="F140" s="176" t="s">
        <v>142</v>
      </c>
      <c r="G140" s="177" t="s">
        <v>131</v>
      </c>
      <c r="H140" s="178">
        <v>28.399999999999999</v>
      </c>
      <c r="I140" s="179"/>
      <c r="J140" s="180">
        <f>ROUND(I140*H140,2)</f>
        <v>0</v>
      </c>
      <c r="K140" s="176" t="s">
        <v>132</v>
      </c>
      <c r="L140" s="37"/>
      <c r="M140" s="181" t="s">
        <v>1</v>
      </c>
      <c r="N140" s="182" t="s">
        <v>43</v>
      </c>
      <c r="O140" s="75"/>
      <c r="P140" s="183">
        <f>O140*H140</f>
        <v>0</v>
      </c>
      <c r="Q140" s="183">
        <v>0</v>
      </c>
      <c r="R140" s="183">
        <f>Q140*H140</f>
        <v>0</v>
      </c>
      <c r="S140" s="183">
        <v>0.28999999999999998</v>
      </c>
      <c r="T140" s="184">
        <f>S140*H140</f>
        <v>8.2359999999999989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5" t="s">
        <v>133</v>
      </c>
      <c r="AT140" s="185" t="s">
        <v>128</v>
      </c>
      <c r="AU140" s="185" t="s">
        <v>86</v>
      </c>
      <c r="AY140" s="17" t="s">
        <v>126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7" t="s">
        <v>86</v>
      </c>
      <c r="BK140" s="186">
        <f>ROUND(I140*H140,2)</f>
        <v>0</v>
      </c>
      <c r="BL140" s="17" t="s">
        <v>133</v>
      </c>
      <c r="BM140" s="185" t="s">
        <v>143</v>
      </c>
    </row>
    <row r="141" s="13" customFormat="1">
      <c r="A141" s="13"/>
      <c r="B141" s="187"/>
      <c r="C141" s="13"/>
      <c r="D141" s="188" t="s">
        <v>135</v>
      </c>
      <c r="E141" s="189" t="s">
        <v>1</v>
      </c>
      <c r="F141" s="190" t="s">
        <v>144</v>
      </c>
      <c r="G141" s="13"/>
      <c r="H141" s="191">
        <v>28.399999999999999</v>
      </c>
      <c r="I141" s="192"/>
      <c r="J141" s="13"/>
      <c r="K141" s="13"/>
      <c r="L141" s="187"/>
      <c r="M141" s="193"/>
      <c r="N141" s="194"/>
      <c r="O141" s="194"/>
      <c r="P141" s="194"/>
      <c r="Q141" s="194"/>
      <c r="R141" s="194"/>
      <c r="S141" s="194"/>
      <c r="T141" s="19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9" t="s">
        <v>135</v>
      </c>
      <c r="AU141" s="189" t="s">
        <v>86</v>
      </c>
      <c r="AV141" s="13" t="s">
        <v>86</v>
      </c>
      <c r="AW141" s="13" t="s">
        <v>34</v>
      </c>
      <c r="AX141" s="13" t="s">
        <v>82</v>
      </c>
      <c r="AY141" s="189" t="s">
        <v>126</v>
      </c>
    </row>
    <row r="142" s="12" customFormat="1" ht="22.8" customHeight="1">
      <c r="A142" s="12"/>
      <c r="B142" s="160"/>
      <c r="C142" s="12"/>
      <c r="D142" s="161" t="s">
        <v>76</v>
      </c>
      <c r="E142" s="171" t="s">
        <v>145</v>
      </c>
      <c r="F142" s="171" t="s">
        <v>146</v>
      </c>
      <c r="G142" s="12"/>
      <c r="H142" s="12"/>
      <c r="I142" s="163"/>
      <c r="J142" s="172">
        <f>BK142</f>
        <v>0</v>
      </c>
      <c r="K142" s="12"/>
      <c r="L142" s="160"/>
      <c r="M142" s="165"/>
      <c r="N142" s="166"/>
      <c r="O142" s="166"/>
      <c r="P142" s="167">
        <f>SUM(P143:P146)</f>
        <v>0</v>
      </c>
      <c r="Q142" s="166"/>
      <c r="R142" s="167">
        <f>SUM(R143:R146)</f>
        <v>2.5884160000000001</v>
      </c>
      <c r="S142" s="166"/>
      <c r="T142" s="168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1" t="s">
        <v>82</v>
      </c>
      <c r="AT142" s="169" t="s">
        <v>76</v>
      </c>
      <c r="AU142" s="169" t="s">
        <v>82</v>
      </c>
      <c r="AY142" s="161" t="s">
        <v>126</v>
      </c>
      <c r="BK142" s="170">
        <f>SUM(BK143:BK146)</f>
        <v>0</v>
      </c>
    </row>
    <row r="143" s="2" customFormat="1" ht="24.15" customHeight="1">
      <c r="A143" s="36"/>
      <c r="B143" s="173"/>
      <c r="C143" s="174" t="s">
        <v>133</v>
      </c>
      <c r="D143" s="174" t="s">
        <v>128</v>
      </c>
      <c r="E143" s="175" t="s">
        <v>147</v>
      </c>
      <c r="F143" s="176" t="s">
        <v>148</v>
      </c>
      <c r="G143" s="177" t="s">
        <v>131</v>
      </c>
      <c r="H143" s="178">
        <v>28.399999999999999</v>
      </c>
      <c r="I143" s="179"/>
      <c r="J143" s="180">
        <f>ROUND(I143*H143,2)</f>
        <v>0</v>
      </c>
      <c r="K143" s="176" t="s">
        <v>132</v>
      </c>
      <c r="L143" s="37"/>
      <c r="M143" s="181" t="s">
        <v>1</v>
      </c>
      <c r="N143" s="182" t="s">
        <v>43</v>
      </c>
      <c r="O143" s="7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5" t="s">
        <v>133</v>
      </c>
      <c r="AT143" s="185" t="s">
        <v>128</v>
      </c>
      <c r="AU143" s="185" t="s">
        <v>86</v>
      </c>
      <c r="AY143" s="17" t="s">
        <v>126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7" t="s">
        <v>86</v>
      </c>
      <c r="BK143" s="186">
        <f>ROUND(I143*H143,2)</f>
        <v>0</v>
      </c>
      <c r="BL143" s="17" t="s">
        <v>133</v>
      </c>
      <c r="BM143" s="185" t="s">
        <v>149</v>
      </c>
    </row>
    <row r="144" s="2" customFormat="1" ht="24.15" customHeight="1">
      <c r="A144" s="36"/>
      <c r="B144" s="173"/>
      <c r="C144" s="174" t="s">
        <v>145</v>
      </c>
      <c r="D144" s="174" t="s">
        <v>128</v>
      </c>
      <c r="E144" s="175" t="s">
        <v>150</v>
      </c>
      <c r="F144" s="176" t="s">
        <v>151</v>
      </c>
      <c r="G144" s="177" t="s">
        <v>131</v>
      </c>
      <c r="H144" s="178">
        <v>12.800000000000001</v>
      </c>
      <c r="I144" s="179"/>
      <c r="J144" s="180">
        <f>ROUND(I144*H144,2)</f>
        <v>0</v>
      </c>
      <c r="K144" s="176" t="s">
        <v>132</v>
      </c>
      <c r="L144" s="37"/>
      <c r="M144" s="181" t="s">
        <v>1</v>
      </c>
      <c r="N144" s="182" t="s">
        <v>43</v>
      </c>
      <c r="O144" s="75"/>
      <c r="P144" s="183">
        <f>O144*H144</f>
        <v>0</v>
      </c>
      <c r="Q144" s="183">
        <v>0.089219999999999994</v>
      </c>
      <c r="R144" s="183">
        <f>Q144*H144</f>
        <v>1.1420159999999999</v>
      </c>
      <c r="S144" s="183">
        <v>0</v>
      </c>
      <c r="T144" s="18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5" t="s">
        <v>133</v>
      </c>
      <c r="AT144" s="185" t="s">
        <v>128</v>
      </c>
      <c r="AU144" s="185" t="s">
        <v>86</v>
      </c>
      <c r="AY144" s="17" t="s">
        <v>126</v>
      </c>
      <c r="BE144" s="186">
        <f>IF(N144="základní",J144,0)</f>
        <v>0</v>
      </c>
      <c r="BF144" s="186">
        <f>IF(N144="snížená",J144,0)</f>
        <v>0</v>
      </c>
      <c r="BG144" s="186">
        <f>IF(N144="zákl. přenesená",J144,0)</f>
        <v>0</v>
      </c>
      <c r="BH144" s="186">
        <f>IF(N144="sníž. přenesená",J144,0)</f>
        <v>0</v>
      </c>
      <c r="BI144" s="186">
        <f>IF(N144="nulová",J144,0)</f>
        <v>0</v>
      </c>
      <c r="BJ144" s="17" t="s">
        <v>86</v>
      </c>
      <c r="BK144" s="186">
        <f>ROUND(I144*H144,2)</f>
        <v>0</v>
      </c>
      <c r="BL144" s="17" t="s">
        <v>133</v>
      </c>
      <c r="BM144" s="185" t="s">
        <v>152</v>
      </c>
    </row>
    <row r="145" s="13" customFormat="1">
      <c r="A145" s="13"/>
      <c r="B145" s="187"/>
      <c r="C145" s="13"/>
      <c r="D145" s="188" t="s">
        <v>135</v>
      </c>
      <c r="E145" s="189" t="s">
        <v>1</v>
      </c>
      <c r="F145" s="190" t="s">
        <v>153</v>
      </c>
      <c r="G145" s="13"/>
      <c r="H145" s="191">
        <v>12.800000000000001</v>
      </c>
      <c r="I145" s="192"/>
      <c r="J145" s="13"/>
      <c r="K145" s="13"/>
      <c r="L145" s="187"/>
      <c r="M145" s="193"/>
      <c r="N145" s="194"/>
      <c r="O145" s="194"/>
      <c r="P145" s="194"/>
      <c r="Q145" s="194"/>
      <c r="R145" s="194"/>
      <c r="S145" s="194"/>
      <c r="T145" s="19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9" t="s">
        <v>135</v>
      </c>
      <c r="AU145" s="189" t="s">
        <v>86</v>
      </c>
      <c r="AV145" s="13" t="s">
        <v>86</v>
      </c>
      <c r="AW145" s="13" t="s">
        <v>34</v>
      </c>
      <c r="AX145" s="13" t="s">
        <v>82</v>
      </c>
      <c r="AY145" s="189" t="s">
        <v>126</v>
      </c>
    </row>
    <row r="146" s="2" customFormat="1" ht="16.5" customHeight="1">
      <c r="A146" s="36"/>
      <c r="B146" s="173"/>
      <c r="C146" s="196" t="s">
        <v>154</v>
      </c>
      <c r="D146" s="196" t="s">
        <v>155</v>
      </c>
      <c r="E146" s="197" t="s">
        <v>156</v>
      </c>
      <c r="F146" s="198" t="s">
        <v>157</v>
      </c>
      <c r="G146" s="199" t="s">
        <v>131</v>
      </c>
      <c r="H146" s="200">
        <v>12.800000000000001</v>
      </c>
      <c r="I146" s="201"/>
      <c r="J146" s="202">
        <f>ROUND(I146*H146,2)</f>
        <v>0</v>
      </c>
      <c r="K146" s="198" t="s">
        <v>132</v>
      </c>
      <c r="L146" s="203"/>
      <c r="M146" s="204" t="s">
        <v>1</v>
      </c>
      <c r="N146" s="205" t="s">
        <v>43</v>
      </c>
      <c r="O146" s="75"/>
      <c r="P146" s="183">
        <f>O146*H146</f>
        <v>0</v>
      </c>
      <c r="Q146" s="183">
        <v>0.113</v>
      </c>
      <c r="R146" s="183">
        <f>Q146*H146</f>
        <v>1.4464000000000001</v>
      </c>
      <c r="S146" s="183">
        <v>0</v>
      </c>
      <c r="T146" s="18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5" t="s">
        <v>158</v>
      </c>
      <c r="AT146" s="185" t="s">
        <v>155</v>
      </c>
      <c r="AU146" s="185" t="s">
        <v>86</v>
      </c>
      <c r="AY146" s="17" t="s">
        <v>126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7" t="s">
        <v>86</v>
      </c>
      <c r="BK146" s="186">
        <f>ROUND(I146*H146,2)</f>
        <v>0</v>
      </c>
      <c r="BL146" s="17" t="s">
        <v>133</v>
      </c>
      <c r="BM146" s="185" t="s">
        <v>159</v>
      </c>
    </row>
    <row r="147" s="12" customFormat="1" ht="22.8" customHeight="1">
      <c r="A147" s="12"/>
      <c r="B147" s="160"/>
      <c r="C147" s="12"/>
      <c r="D147" s="161" t="s">
        <v>76</v>
      </c>
      <c r="E147" s="171" t="s">
        <v>154</v>
      </c>
      <c r="F147" s="171" t="s">
        <v>160</v>
      </c>
      <c r="G147" s="12"/>
      <c r="H147" s="12"/>
      <c r="I147" s="163"/>
      <c r="J147" s="172">
        <f>BK147</f>
        <v>0</v>
      </c>
      <c r="K147" s="12"/>
      <c r="L147" s="160"/>
      <c r="M147" s="165"/>
      <c r="N147" s="166"/>
      <c r="O147" s="166"/>
      <c r="P147" s="167">
        <f>SUM(P148:P157)</f>
        <v>0</v>
      </c>
      <c r="Q147" s="166"/>
      <c r="R147" s="167">
        <f>SUM(R148:R157)</f>
        <v>7.014289999999999</v>
      </c>
      <c r="S147" s="166"/>
      <c r="T147" s="168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1" t="s">
        <v>82</v>
      </c>
      <c r="AT147" s="169" t="s">
        <v>76</v>
      </c>
      <c r="AU147" s="169" t="s">
        <v>82</v>
      </c>
      <c r="AY147" s="161" t="s">
        <v>126</v>
      </c>
      <c r="BK147" s="170">
        <f>SUM(BK148:BK157)</f>
        <v>0</v>
      </c>
    </row>
    <row r="148" s="2" customFormat="1" ht="37.8" customHeight="1">
      <c r="A148" s="36"/>
      <c r="B148" s="173"/>
      <c r="C148" s="174" t="s">
        <v>161</v>
      </c>
      <c r="D148" s="174" t="s">
        <v>128</v>
      </c>
      <c r="E148" s="175" t="s">
        <v>162</v>
      </c>
      <c r="F148" s="176" t="s">
        <v>163</v>
      </c>
      <c r="G148" s="177" t="s">
        <v>131</v>
      </c>
      <c r="H148" s="178">
        <v>41.649999999999999</v>
      </c>
      <c r="I148" s="179"/>
      <c r="J148" s="180">
        <f>ROUND(I148*H148,2)</f>
        <v>0</v>
      </c>
      <c r="K148" s="176" t="s">
        <v>1</v>
      </c>
      <c r="L148" s="37"/>
      <c r="M148" s="181" t="s">
        <v>1</v>
      </c>
      <c r="N148" s="182" t="s">
        <v>43</v>
      </c>
      <c r="O148" s="75"/>
      <c r="P148" s="183">
        <f>O148*H148</f>
        <v>0</v>
      </c>
      <c r="Q148" s="183">
        <v>0.02</v>
      </c>
      <c r="R148" s="183">
        <f>Q148*H148</f>
        <v>0.83299999999999996</v>
      </c>
      <c r="S148" s="183">
        <v>0</v>
      </c>
      <c r="T148" s="18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5" t="s">
        <v>133</v>
      </c>
      <c r="AT148" s="185" t="s">
        <v>128</v>
      </c>
      <c r="AU148" s="185" t="s">
        <v>86</v>
      </c>
      <c r="AY148" s="17" t="s">
        <v>126</v>
      </c>
      <c r="BE148" s="186">
        <f>IF(N148="základní",J148,0)</f>
        <v>0</v>
      </c>
      <c r="BF148" s="186">
        <f>IF(N148="snížená",J148,0)</f>
        <v>0</v>
      </c>
      <c r="BG148" s="186">
        <f>IF(N148="zákl. přenesená",J148,0)</f>
        <v>0</v>
      </c>
      <c r="BH148" s="186">
        <f>IF(N148="sníž. přenesená",J148,0)</f>
        <v>0</v>
      </c>
      <c r="BI148" s="186">
        <f>IF(N148="nulová",J148,0)</f>
        <v>0</v>
      </c>
      <c r="BJ148" s="17" t="s">
        <v>86</v>
      </c>
      <c r="BK148" s="186">
        <f>ROUND(I148*H148,2)</f>
        <v>0</v>
      </c>
      <c r="BL148" s="17" t="s">
        <v>133</v>
      </c>
      <c r="BM148" s="185" t="s">
        <v>164</v>
      </c>
    </row>
    <row r="149" s="13" customFormat="1">
      <c r="A149" s="13"/>
      <c r="B149" s="187"/>
      <c r="C149" s="13"/>
      <c r="D149" s="188" t="s">
        <v>135</v>
      </c>
      <c r="E149" s="189" t="s">
        <v>1</v>
      </c>
      <c r="F149" s="190" t="s">
        <v>165</v>
      </c>
      <c r="G149" s="13"/>
      <c r="H149" s="191">
        <v>36.600000000000001</v>
      </c>
      <c r="I149" s="192"/>
      <c r="J149" s="13"/>
      <c r="K149" s="13"/>
      <c r="L149" s="187"/>
      <c r="M149" s="193"/>
      <c r="N149" s="194"/>
      <c r="O149" s="194"/>
      <c r="P149" s="194"/>
      <c r="Q149" s="194"/>
      <c r="R149" s="194"/>
      <c r="S149" s="194"/>
      <c r="T149" s="19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9" t="s">
        <v>135</v>
      </c>
      <c r="AU149" s="189" t="s">
        <v>86</v>
      </c>
      <c r="AV149" s="13" t="s">
        <v>86</v>
      </c>
      <c r="AW149" s="13" t="s">
        <v>34</v>
      </c>
      <c r="AX149" s="13" t="s">
        <v>77</v>
      </c>
      <c r="AY149" s="189" t="s">
        <v>126</v>
      </c>
    </row>
    <row r="150" s="13" customFormat="1">
      <c r="A150" s="13"/>
      <c r="B150" s="187"/>
      <c r="C150" s="13"/>
      <c r="D150" s="188" t="s">
        <v>135</v>
      </c>
      <c r="E150" s="189" t="s">
        <v>1</v>
      </c>
      <c r="F150" s="190" t="s">
        <v>166</v>
      </c>
      <c r="G150" s="13"/>
      <c r="H150" s="191">
        <v>5.0499999999999998</v>
      </c>
      <c r="I150" s="192"/>
      <c r="J150" s="13"/>
      <c r="K150" s="13"/>
      <c r="L150" s="187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9" t="s">
        <v>135</v>
      </c>
      <c r="AU150" s="189" t="s">
        <v>86</v>
      </c>
      <c r="AV150" s="13" t="s">
        <v>86</v>
      </c>
      <c r="AW150" s="13" t="s">
        <v>34</v>
      </c>
      <c r="AX150" s="13" t="s">
        <v>77</v>
      </c>
      <c r="AY150" s="189" t="s">
        <v>126</v>
      </c>
    </row>
    <row r="151" s="14" customFormat="1">
      <c r="A151" s="14"/>
      <c r="B151" s="206"/>
      <c r="C151" s="14"/>
      <c r="D151" s="188" t="s">
        <v>135</v>
      </c>
      <c r="E151" s="207" t="s">
        <v>1</v>
      </c>
      <c r="F151" s="208" t="s">
        <v>167</v>
      </c>
      <c r="G151" s="14"/>
      <c r="H151" s="209">
        <v>41.649999999999999</v>
      </c>
      <c r="I151" s="210"/>
      <c r="J151" s="14"/>
      <c r="K151" s="14"/>
      <c r="L151" s="206"/>
      <c r="M151" s="211"/>
      <c r="N151" s="212"/>
      <c r="O151" s="212"/>
      <c r="P151" s="212"/>
      <c r="Q151" s="212"/>
      <c r="R151" s="212"/>
      <c r="S151" s="212"/>
      <c r="T151" s="21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7" t="s">
        <v>135</v>
      </c>
      <c r="AU151" s="207" t="s">
        <v>86</v>
      </c>
      <c r="AV151" s="14" t="s">
        <v>133</v>
      </c>
      <c r="AW151" s="14" t="s">
        <v>34</v>
      </c>
      <c r="AX151" s="14" t="s">
        <v>82</v>
      </c>
      <c r="AY151" s="207" t="s">
        <v>126</v>
      </c>
    </row>
    <row r="152" s="2" customFormat="1" ht="16.5" customHeight="1">
      <c r="A152" s="36"/>
      <c r="B152" s="173"/>
      <c r="C152" s="174" t="s">
        <v>158</v>
      </c>
      <c r="D152" s="174" t="s">
        <v>128</v>
      </c>
      <c r="E152" s="175" t="s">
        <v>168</v>
      </c>
      <c r="F152" s="176" t="s">
        <v>169</v>
      </c>
      <c r="G152" s="177" t="s">
        <v>131</v>
      </c>
      <c r="H152" s="178">
        <v>41.649999999999999</v>
      </c>
      <c r="I152" s="179"/>
      <c r="J152" s="180">
        <f>ROUND(I152*H152,2)</f>
        <v>0</v>
      </c>
      <c r="K152" s="176" t="s">
        <v>1</v>
      </c>
      <c r="L152" s="37"/>
      <c r="M152" s="181" t="s">
        <v>1</v>
      </c>
      <c r="N152" s="182" t="s">
        <v>43</v>
      </c>
      <c r="O152" s="75"/>
      <c r="P152" s="183">
        <f>O152*H152</f>
        <v>0</v>
      </c>
      <c r="Q152" s="183">
        <v>0.00059999999999999995</v>
      </c>
      <c r="R152" s="183">
        <f>Q152*H152</f>
        <v>0.024989999999999998</v>
      </c>
      <c r="S152" s="183">
        <v>0</v>
      </c>
      <c r="T152" s="18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5" t="s">
        <v>133</v>
      </c>
      <c r="AT152" s="185" t="s">
        <v>128</v>
      </c>
      <c r="AU152" s="185" t="s">
        <v>86</v>
      </c>
      <c r="AY152" s="17" t="s">
        <v>126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17" t="s">
        <v>86</v>
      </c>
      <c r="BK152" s="186">
        <f>ROUND(I152*H152,2)</f>
        <v>0</v>
      </c>
      <c r="BL152" s="17" t="s">
        <v>133</v>
      </c>
      <c r="BM152" s="185" t="s">
        <v>170</v>
      </c>
    </row>
    <row r="153" s="13" customFormat="1">
      <c r="A153" s="13"/>
      <c r="B153" s="187"/>
      <c r="C153" s="13"/>
      <c r="D153" s="188" t="s">
        <v>135</v>
      </c>
      <c r="E153" s="189" t="s">
        <v>1</v>
      </c>
      <c r="F153" s="190" t="s">
        <v>171</v>
      </c>
      <c r="G153" s="13"/>
      <c r="H153" s="191">
        <v>41.649999999999999</v>
      </c>
      <c r="I153" s="192"/>
      <c r="J153" s="13"/>
      <c r="K153" s="13"/>
      <c r="L153" s="187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9" t="s">
        <v>135</v>
      </c>
      <c r="AU153" s="189" t="s">
        <v>86</v>
      </c>
      <c r="AV153" s="13" t="s">
        <v>86</v>
      </c>
      <c r="AW153" s="13" t="s">
        <v>34</v>
      </c>
      <c r="AX153" s="13" t="s">
        <v>82</v>
      </c>
      <c r="AY153" s="189" t="s">
        <v>126</v>
      </c>
    </row>
    <row r="154" s="2" customFormat="1" ht="21.75" customHeight="1">
      <c r="A154" s="36"/>
      <c r="B154" s="173"/>
      <c r="C154" s="174" t="s">
        <v>172</v>
      </c>
      <c r="D154" s="174" t="s">
        <v>128</v>
      </c>
      <c r="E154" s="175" t="s">
        <v>173</v>
      </c>
      <c r="F154" s="176" t="s">
        <v>174</v>
      </c>
      <c r="G154" s="177" t="s">
        <v>131</v>
      </c>
      <c r="H154" s="178">
        <v>36.600000000000001</v>
      </c>
      <c r="I154" s="179"/>
      <c r="J154" s="180">
        <f>ROUND(I154*H154,2)</f>
        <v>0</v>
      </c>
      <c r="K154" s="176" t="s">
        <v>1</v>
      </c>
      <c r="L154" s="37"/>
      <c r="M154" s="181" t="s">
        <v>1</v>
      </c>
      <c r="N154" s="182" t="s">
        <v>43</v>
      </c>
      <c r="O154" s="75"/>
      <c r="P154" s="183">
        <f>O154*H154</f>
        <v>0</v>
      </c>
      <c r="Q154" s="183">
        <v>0.0315</v>
      </c>
      <c r="R154" s="183">
        <f>Q154*H154</f>
        <v>1.1529</v>
      </c>
      <c r="S154" s="183">
        <v>0</v>
      </c>
      <c r="T154" s="18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5" t="s">
        <v>133</v>
      </c>
      <c r="AT154" s="185" t="s">
        <v>128</v>
      </c>
      <c r="AU154" s="185" t="s">
        <v>86</v>
      </c>
      <c r="AY154" s="17" t="s">
        <v>126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7" t="s">
        <v>86</v>
      </c>
      <c r="BK154" s="186">
        <f>ROUND(I154*H154,2)</f>
        <v>0</v>
      </c>
      <c r="BL154" s="17" t="s">
        <v>133</v>
      </c>
      <c r="BM154" s="185" t="s">
        <v>175</v>
      </c>
    </row>
    <row r="155" s="2" customFormat="1" ht="16.5" customHeight="1">
      <c r="A155" s="36"/>
      <c r="B155" s="173"/>
      <c r="C155" s="174" t="s">
        <v>176</v>
      </c>
      <c r="D155" s="174" t="s">
        <v>128</v>
      </c>
      <c r="E155" s="175" t="s">
        <v>177</v>
      </c>
      <c r="F155" s="176" t="s">
        <v>178</v>
      </c>
      <c r="G155" s="177" t="s">
        <v>131</v>
      </c>
      <c r="H155" s="178">
        <v>36.600000000000001</v>
      </c>
      <c r="I155" s="179"/>
      <c r="J155" s="180">
        <f>ROUND(I155*H155,2)</f>
        <v>0</v>
      </c>
      <c r="K155" s="176" t="s">
        <v>1</v>
      </c>
      <c r="L155" s="37"/>
      <c r="M155" s="181" t="s">
        <v>1</v>
      </c>
      <c r="N155" s="182" t="s">
        <v>43</v>
      </c>
      <c r="O155" s="75"/>
      <c r="P155" s="183">
        <f>O155*H155</f>
        <v>0</v>
      </c>
      <c r="Q155" s="183">
        <v>0.0315</v>
      </c>
      <c r="R155" s="183">
        <f>Q155*H155</f>
        <v>1.1529</v>
      </c>
      <c r="S155" s="183">
        <v>0</v>
      </c>
      <c r="T155" s="18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5" t="s">
        <v>133</v>
      </c>
      <c r="AT155" s="185" t="s">
        <v>128</v>
      </c>
      <c r="AU155" s="185" t="s">
        <v>86</v>
      </c>
      <c r="AY155" s="17" t="s">
        <v>126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7" t="s">
        <v>86</v>
      </c>
      <c r="BK155" s="186">
        <f>ROUND(I155*H155,2)</f>
        <v>0</v>
      </c>
      <c r="BL155" s="17" t="s">
        <v>133</v>
      </c>
      <c r="BM155" s="185" t="s">
        <v>179</v>
      </c>
    </row>
    <row r="156" s="2" customFormat="1" ht="24.15" customHeight="1">
      <c r="A156" s="36"/>
      <c r="B156" s="173"/>
      <c r="C156" s="174" t="s">
        <v>180</v>
      </c>
      <c r="D156" s="174" t="s">
        <v>128</v>
      </c>
      <c r="E156" s="175" t="s">
        <v>181</v>
      </c>
      <c r="F156" s="176" t="s">
        <v>182</v>
      </c>
      <c r="G156" s="177" t="s">
        <v>131</v>
      </c>
      <c r="H156" s="178">
        <v>15</v>
      </c>
      <c r="I156" s="179"/>
      <c r="J156" s="180">
        <f>ROUND(I156*H156,2)</f>
        <v>0</v>
      </c>
      <c r="K156" s="176" t="s">
        <v>132</v>
      </c>
      <c r="L156" s="37"/>
      <c r="M156" s="181" t="s">
        <v>1</v>
      </c>
      <c r="N156" s="182" t="s">
        <v>43</v>
      </c>
      <c r="O156" s="75"/>
      <c r="P156" s="183">
        <f>O156*H156</f>
        <v>0</v>
      </c>
      <c r="Q156" s="183">
        <v>0.25669999999999998</v>
      </c>
      <c r="R156" s="183">
        <f>Q156*H156</f>
        <v>3.8504999999999998</v>
      </c>
      <c r="S156" s="183">
        <v>0</v>
      </c>
      <c r="T156" s="18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5" t="s">
        <v>133</v>
      </c>
      <c r="AT156" s="185" t="s">
        <v>128</v>
      </c>
      <c r="AU156" s="185" t="s">
        <v>86</v>
      </c>
      <c r="AY156" s="17" t="s">
        <v>126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7" t="s">
        <v>86</v>
      </c>
      <c r="BK156" s="186">
        <f>ROUND(I156*H156,2)</f>
        <v>0</v>
      </c>
      <c r="BL156" s="17" t="s">
        <v>133</v>
      </c>
      <c r="BM156" s="185" t="s">
        <v>183</v>
      </c>
    </row>
    <row r="157" s="13" customFormat="1">
      <c r="A157" s="13"/>
      <c r="B157" s="187"/>
      <c r="C157" s="13"/>
      <c r="D157" s="188" t="s">
        <v>135</v>
      </c>
      <c r="E157" s="189" t="s">
        <v>1</v>
      </c>
      <c r="F157" s="190" t="s">
        <v>184</v>
      </c>
      <c r="G157" s="13"/>
      <c r="H157" s="191">
        <v>15</v>
      </c>
      <c r="I157" s="192"/>
      <c r="J157" s="13"/>
      <c r="K157" s="13"/>
      <c r="L157" s="187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9" t="s">
        <v>135</v>
      </c>
      <c r="AU157" s="189" t="s">
        <v>86</v>
      </c>
      <c r="AV157" s="13" t="s">
        <v>86</v>
      </c>
      <c r="AW157" s="13" t="s">
        <v>34</v>
      </c>
      <c r="AX157" s="13" t="s">
        <v>82</v>
      </c>
      <c r="AY157" s="189" t="s">
        <v>126</v>
      </c>
    </row>
    <row r="158" s="12" customFormat="1" ht="22.8" customHeight="1">
      <c r="A158" s="12"/>
      <c r="B158" s="160"/>
      <c r="C158" s="12"/>
      <c r="D158" s="161" t="s">
        <v>76</v>
      </c>
      <c r="E158" s="171" t="s">
        <v>172</v>
      </c>
      <c r="F158" s="171" t="s">
        <v>185</v>
      </c>
      <c r="G158" s="12"/>
      <c r="H158" s="12"/>
      <c r="I158" s="163"/>
      <c r="J158" s="172">
        <f>BK158</f>
        <v>0</v>
      </c>
      <c r="K158" s="12"/>
      <c r="L158" s="160"/>
      <c r="M158" s="165"/>
      <c r="N158" s="166"/>
      <c r="O158" s="166"/>
      <c r="P158" s="167">
        <f>SUM(P159:P162)</f>
        <v>0</v>
      </c>
      <c r="Q158" s="166"/>
      <c r="R158" s="167">
        <f>SUM(R159:R162)</f>
        <v>0</v>
      </c>
      <c r="S158" s="166"/>
      <c r="T158" s="168">
        <f>SUM(T159:T162)</f>
        <v>2.3916999999999997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61" t="s">
        <v>82</v>
      </c>
      <c r="AT158" s="169" t="s">
        <v>76</v>
      </c>
      <c r="AU158" s="169" t="s">
        <v>82</v>
      </c>
      <c r="AY158" s="161" t="s">
        <v>126</v>
      </c>
      <c r="BK158" s="170">
        <f>SUM(BK159:BK162)</f>
        <v>0</v>
      </c>
    </row>
    <row r="159" s="2" customFormat="1" ht="37.8" customHeight="1">
      <c r="A159" s="36"/>
      <c r="B159" s="173"/>
      <c r="C159" s="174" t="s">
        <v>186</v>
      </c>
      <c r="D159" s="174" t="s">
        <v>128</v>
      </c>
      <c r="E159" s="175" t="s">
        <v>187</v>
      </c>
      <c r="F159" s="176" t="s">
        <v>188</v>
      </c>
      <c r="G159" s="177" t="s">
        <v>131</v>
      </c>
      <c r="H159" s="178">
        <v>5.0499999999999998</v>
      </c>
      <c r="I159" s="179"/>
      <c r="J159" s="180">
        <f>ROUND(I159*H159,2)</f>
        <v>0</v>
      </c>
      <c r="K159" s="176" t="s">
        <v>132</v>
      </c>
      <c r="L159" s="37"/>
      <c r="M159" s="181" t="s">
        <v>1</v>
      </c>
      <c r="N159" s="182" t="s">
        <v>43</v>
      </c>
      <c r="O159" s="75"/>
      <c r="P159" s="183">
        <f>O159*H159</f>
        <v>0</v>
      </c>
      <c r="Q159" s="183">
        <v>0</v>
      </c>
      <c r="R159" s="183">
        <f>Q159*H159</f>
        <v>0</v>
      </c>
      <c r="S159" s="183">
        <v>0.045999999999999999</v>
      </c>
      <c r="T159" s="184">
        <f>S159*H159</f>
        <v>0.23229999999999998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5" t="s">
        <v>133</v>
      </c>
      <c r="AT159" s="185" t="s">
        <v>128</v>
      </c>
      <c r="AU159" s="185" t="s">
        <v>86</v>
      </c>
      <c r="AY159" s="17" t="s">
        <v>126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7" t="s">
        <v>86</v>
      </c>
      <c r="BK159" s="186">
        <f>ROUND(I159*H159,2)</f>
        <v>0</v>
      </c>
      <c r="BL159" s="17" t="s">
        <v>133</v>
      </c>
      <c r="BM159" s="185" t="s">
        <v>189</v>
      </c>
    </row>
    <row r="160" s="13" customFormat="1">
      <c r="A160" s="13"/>
      <c r="B160" s="187"/>
      <c r="C160" s="13"/>
      <c r="D160" s="188" t="s">
        <v>135</v>
      </c>
      <c r="E160" s="189" t="s">
        <v>1</v>
      </c>
      <c r="F160" s="190" t="s">
        <v>190</v>
      </c>
      <c r="G160" s="13"/>
      <c r="H160" s="191">
        <v>5.0499999999999998</v>
      </c>
      <c r="I160" s="192"/>
      <c r="J160" s="13"/>
      <c r="K160" s="13"/>
      <c r="L160" s="187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135</v>
      </c>
      <c r="AU160" s="189" t="s">
        <v>86</v>
      </c>
      <c r="AV160" s="13" t="s">
        <v>86</v>
      </c>
      <c r="AW160" s="13" t="s">
        <v>34</v>
      </c>
      <c r="AX160" s="13" t="s">
        <v>82</v>
      </c>
      <c r="AY160" s="189" t="s">
        <v>126</v>
      </c>
    </row>
    <row r="161" s="2" customFormat="1" ht="37.8" customHeight="1">
      <c r="A161" s="36"/>
      <c r="B161" s="173"/>
      <c r="C161" s="174" t="s">
        <v>191</v>
      </c>
      <c r="D161" s="174" t="s">
        <v>128</v>
      </c>
      <c r="E161" s="175" t="s">
        <v>192</v>
      </c>
      <c r="F161" s="176" t="s">
        <v>193</v>
      </c>
      <c r="G161" s="177" t="s">
        <v>131</v>
      </c>
      <c r="H161" s="178">
        <v>36.600000000000001</v>
      </c>
      <c r="I161" s="179"/>
      <c r="J161" s="180">
        <f>ROUND(I161*H161,2)</f>
        <v>0</v>
      </c>
      <c r="K161" s="176" t="s">
        <v>132</v>
      </c>
      <c r="L161" s="37"/>
      <c r="M161" s="181" t="s">
        <v>1</v>
      </c>
      <c r="N161" s="182" t="s">
        <v>43</v>
      </c>
      <c r="O161" s="75"/>
      <c r="P161" s="183">
        <f>O161*H161</f>
        <v>0</v>
      </c>
      <c r="Q161" s="183">
        <v>0</v>
      </c>
      <c r="R161" s="183">
        <f>Q161*H161</f>
        <v>0</v>
      </c>
      <c r="S161" s="183">
        <v>0.058999999999999997</v>
      </c>
      <c r="T161" s="184">
        <f>S161*H161</f>
        <v>2.1593999999999998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5" t="s">
        <v>133</v>
      </c>
      <c r="AT161" s="185" t="s">
        <v>128</v>
      </c>
      <c r="AU161" s="185" t="s">
        <v>86</v>
      </c>
      <c r="AY161" s="17" t="s">
        <v>126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7" t="s">
        <v>86</v>
      </c>
      <c r="BK161" s="186">
        <f>ROUND(I161*H161,2)</f>
        <v>0</v>
      </c>
      <c r="BL161" s="17" t="s">
        <v>133</v>
      </c>
      <c r="BM161" s="185" t="s">
        <v>194</v>
      </c>
    </row>
    <row r="162" s="2" customFormat="1" ht="16.5" customHeight="1">
      <c r="A162" s="36"/>
      <c r="B162" s="173"/>
      <c r="C162" s="174" t="s">
        <v>195</v>
      </c>
      <c r="D162" s="174" t="s">
        <v>128</v>
      </c>
      <c r="E162" s="175" t="s">
        <v>196</v>
      </c>
      <c r="F162" s="176" t="s">
        <v>197</v>
      </c>
      <c r="G162" s="177" t="s">
        <v>131</v>
      </c>
      <c r="H162" s="178">
        <v>41.649999999999999</v>
      </c>
      <c r="I162" s="179"/>
      <c r="J162" s="180">
        <f>ROUND(I162*H162,2)</f>
        <v>0</v>
      </c>
      <c r="K162" s="176" t="s">
        <v>1</v>
      </c>
      <c r="L162" s="37"/>
      <c r="M162" s="181" t="s">
        <v>1</v>
      </c>
      <c r="N162" s="182" t="s">
        <v>43</v>
      </c>
      <c r="O162" s="7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5" t="s">
        <v>133</v>
      </c>
      <c r="AT162" s="185" t="s">
        <v>128</v>
      </c>
      <c r="AU162" s="185" t="s">
        <v>86</v>
      </c>
      <c r="AY162" s="17" t="s">
        <v>126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7" t="s">
        <v>86</v>
      </c>
      <c r="BK162" s="186">
        <f>ROUND(I162*H162,2)</f>
        <v>0</v>
      </c>
      <c r="BL162" s="17" t="s">
        <v>133</v>
      </c>
      <c r="BM162" s="185" t="s">
        <v>198</v>
      </c>
    </row>
    <row r="163" s="12" customFormat="1" ht="22.8" customHeight="1">
      <c r="A163" s="12"/>
      <c r="B163" s="160"/>
      <c r="C163" s="12"/>
      <c r="D163" s="161" t="s">
        <v>76</v>
      </c>
      <c r="E163" s="171" t="s">
        <v>199</v>
      </c>
      <c r="F163" s="171" t="s">
        <v>200</v>
      </c>
      <c r="G163" s="12"/>
      <c r="H163" s="12"/>
      <c r="I163" s="163"/>
      <c r="J163" s="172">
        <f>BK163</f>
        <v>0</v>
      </c>
      <c r="K163" s="12"/>
      <c r="L163" s="160"/>
      <c r="M163" s="165"/>
      <c r="N163" s="166"/>
      <c r="O163" s="166"/>
      <c r="P163" s="167">
        <f>SUM(P164:P171)</f>
        <v>0</v>
      </c>
      <c r="Q163" s="166"/>
      <c r="R163" s="167">
        <f>SUM(R164:R171)</f>
        <v>0</v>
      </c>
      <c r="S163" s="166"/>
      <c r="T163" s="168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1" t="s">
        <v>82</v>
      </c>
      <c r="AT163" s="169" t="s">
        <v>76</v>
      </c>
      <c r="AU163" s="169" t="s">
        <v>82</v>
      </c>
      <c r="AY163" s="161" t="s">
        <v>126</v>
      </c>
      <c r="BK163" s="170">
        <f>SUM(BK164:BK171)</f>
        <v>0</v>
      </c>
    </row>
    <row r="164" s="2" customFormat="1" ht="24.15" customHeight="1">
      <c r="A164" s="36"/>
      <c r="B164" s="173"/>
      <c r="C164" s="174" t="s">
        <v>8</v>
      </c>
      <c r="D164" s="174" t="s">
        <v>128</v>
      </c>
      <c r="E164" s="175" t="s">
        <v>201</v>
      </c>
      <c r="F164" s="176" t="s">
        <v>202</v>
      </c>
      <c r="G164" s="177" t="s">
        <v>203</v>
      </c>
      <c r="H164" s="178">
        <v>14.384</v>
      </c>
      <c r="I164" s="179"/>
      <c r="J164" s="180">
        <f>ROUND(I164*H164,2)</f>
        <v>0</v>
      </c>
      <c r="K164" s="176" t="s">
        <v>132</v>
      </c>
      <c r="L164" s="37"/>
      <c r="M164" s="181" t="s">
        <v>1</v>
      </c>
      <c r="N164" s="182" t="s">
        <v>43</v>
      </c>
      <c r="O164" s="75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5" t="s">
        <v>133</v>
      </c>
      <c r="AT164" s="185" t="s">
        <v>128</v>
      </c>
      <c r="AU164" s="185" t="s">
        <v>86</v>
      </c>
      <c r="AY164" s="17" t="s">
        <v>126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7" t="s">
        <v>86</v>
      </c>
      <c r="BK164" s="186">
        <f>ROUND(I164*H164,2)</f>
        <v>0</v>
      </c>
      <c r="BL164" s="17" t="s">
        <v>133</v>
      </c>
      <c r="BM164" s="185" t="s">
        <v>204</v>
      </c>
    </row>
    <row r="165" s="2" customFormat="1" ht="24.15" customHeight="1">
      <c r="A165" s="36"/>
      <c r="B165" s="173"/>
      <c r="C165" s="174" t="s">
        <v>205</v>
      </c>
      <c r="D165" s="174" t="s">
        <v>128</v>
      </c>
      <c r="E165" s="175" t="s">
        <v>206</v>
      </c>
      <c r="F165" s="176" t="s">
        <v>207</v>
      </c>
      <c r="G165" s="177" t="s">
        <v>203</v>
      </c>
      <c r="H165" s="178">
        <v>273.29599999999999</v>
      </c>
      <c r="I165" s="179"/>
      <c r="J165" s="180">
        <f>ROUND(I165*H165,2)</f>
        <v>0</v>
      </c>
      <c r="K165" s="176" t="s">
        <v>132</v>
      </c>
      <c r="L165" s="37"/>
      <c r="M165" s="181" t="s">
        <v>1</v>
      </c>
      <c r="N165" s="182" t="s">
        <v>43</v>
      </c>
      <c r="O165" s="7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5" t="s">
        <v>133</v>
      </c>
      <c r="AT165" s="185" t="s">
        <v>128</v>
      </c>
      <c r="AU165" s="185" t="s">
        <v>86</v>
      </c>
      <c r="AY165" s="17" t="s">
        <v>126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7" t="s">
        <v>86</v>
      </c>
      <c r="BK165" s="186">
        <f>ROUND(I165*H165,2)</f>
        <v>0</v>
      </c>
      <c r="BL165" s="17" t="s">
        <v>133</v>
      </c>
      <c r="BM165" s="185" t="s">
        <v>208</v>
      </c>
    </row>
    <row r="166" s="13" customFormat="1">
      <c r="A166" s="13"/>
      <c r="B166" s="187"/>
      <c r="C166" s="13"/>
      <c r="D166" s="188" t="s">
        <v>135</v>
      </c>
      <c r="E166" s="189" t="s">
        <v>1</v>
      </c>
      <c r="F166" s="190" t="s">
        <v>209</v>
      </c>
      <c r="G166" s="13"/>
      <c r="H166" s="191">
        <v>273.29599999999999</v>
      </c>
      <c r="I166" s="192"/>
      <c r="J166" s="13"/>
      <c r="K166" s="13"/>
      <c r="L166" s="187"/>
      <c r="M166" s="193"/>
      <c r="N166" s="194"/>
      <c r="O166" s="194"/>
      <c r="P166" s="194"/>
      <c r="Q166" s="194"/>
      <c r="R166" s="194"/>
      <c r="S166" s="194"/>
      <c r="T166" s="19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9" t="s">
        <v>135</v>
      </c>
      <c r="AU166" s="189" t="s">
        <v>86</v>
      </c>
      <c r="AV166" s="13" t="s">
        <v>86</v>
      </c>
      <c r="AW166" s="13" t="s">
        <v>34</v>
      </c>
      <c r="AX166" s="13" t="s">
        <v>82</v>
      </c>
      <c r="AY166" s="189" t="s">
        <v>126</v>
      </c>
    </row>
    <row r="167" s="2" customFormat="1" ht="33" customHeight="1">
      <c r="A167" s="36"/>
      <c r="B167" s="173"/>
      <c r="C167" s="174" t="s">
        <v>210</v>
      </c>
      <c r="D167" s="174" t="s">
        <v>128</v>
      </c>
      <c r="E167" s="175" t="s">
        <v>211</v>
      </c>
      <c r="F167" s="176" t="s">
        <v>212</v>
      </c>
      <c r="G167" s="177" t="s">
        <v>203</v>
      </c>
      <c r="H167" s="178">
        <v>3.7570000000000001</v>
      </c>
      <c r="I167" s="179"/>
      <c r="J167" s="180">
        <f>ROUND(I167*H167,2)</f>
        <v>0</v>
      </c>
      <c r="K167" s="176" t="s">
        <v>132</v>
      </c>
      <c r="L167" s="37"/>
      <c r="M167" s="181" t="s">
        <v>1</v>
      </c>
      <c r="N167" s="182" t="s">
        <v>43</v>
      </c>
      <c r="O167" s="7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5" t="s">
        <v>133</v>
      </c>
      <c r="AT167" s="185" t="s">
        <v>128</v>
      </c>
      <c r="AU167" s="185" t="s">
        <v>86</v>
      </c>
      <c r="AY167" s="17" t="s">
        <v>126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7" t="s">
        <v>86</v>
      </c>
      <c r="BK167" s="186">
        <f>ROUND(I167*H167,2)</f>
        <v>0</v>
      </c>
      <c r="BL167" s="17" t="s">
        <v>133</v>
      </c>
      <c r="BM167" s="185" t="s">
        <v>213</v>
      </c>
    </row>
    <row r="168" s="13" customFormat="1">
      <c r="A168" s="13"/>
      <c r="B168" s="187"/>
      <c r="C168" s="13"/>
      <c r="D168" s="188" t="s">
        <v>135</v>
      </c>
      <c r="E168" s="189" t="s">
        <v>1</v>
      </c>
      <c r="F168" s="190" t="s">
        <v>214</v>
      </c>
      <c r="G168" s="13"/>
      <c r="H168" s="191">
        <v>3.7570000000000001</v>
      </c>
      <c r="I168" s="192"/>
      <c r="J168" s="13"/>
      <c r="K168" s="13"/>
      <c r="L168" s="187"/>
      <c r="M168" s="193"/>
      <c r="N168" s="194"/>
      <c r="O168" s="194"/>
      <c r="P168" s="194"/>
      <c r="Q168" s="194"/>
      <c r="R168" s="194"/>
      <c r="S168" s="194"/>
      <c r="T168" s="19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9" t="s">
        <v>135</v>
      </c>
      <c r="AU168" s="189" t="s">
        <v>86</v>
      </c>
      <c r="AV168" s="13" t="s">
        <v>86</v>
      </c>
      <c r="AW168" s="13" t="s">
        <v>34</v>
      </c>
      <c r="AX168" s="13" t="s">
        <v>82</v>
      </c>
      <c r="AY168" s="189" t="s">
        <v>126</v>
      </c>
    </row>
    <row r="169" s="2" customFormat="1" ht="33" customHeight="1">
      <c r="A169" s="36"/>
      <c r="B169" s="173"/>
      <c r="C169" s="174" t="s">
        <v>215</v>
      </c>
      <c r="D169" s="174" t="s">
        <v>128</v>
      </c>
      <c r="E169" s="175" t="s">
        <v>216</v>
      </c>
      <c r="F169" s="176" t="s">
        <v>217</v>
      </c>
      <c r="G169" s="177" t="s">
        <v>203</v>
      </c>
      <c r="H169" s="178">
        <v>2.391</v>
      </c>
      <c r="I169" s="179"/>
      <c r="J169" s="180">
        <f>ROUND(I169*H169,2)</f>
        <v>0</v>
      </c>
      <c r="K169" s="176" t="s">
        <v>132</v>
      </c>
      <c r="L169" s="37"/>
      <c r="M169" s="181" t="s">
        <v>1</v>
      </c>
      <c r="N169" s="182" t="s">
        <v>43</v>
      </c>
      <c r="O169" s="75"/>
      <c r="P169" s="183">
        <f>O169*H169</f>
        <v>0</v>
      </c>
      <c r="Q169" s="183">
        <v>0</v>
      </c>
      <c r="R169" s="183">
        <f>Q169*H169</f>
        <v>0</v>
      </c>
      <c r="S169" s="183">
        <v>0</v>
      </c>
      <c r="T169" s="18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5" t="s">
        <v>133</v>
      </c>
      <c r="AT169" s="185" t="s">
        <v>128</v>
      </c>
      <c r="AU169" s="185" t="s">
        <v>86</v>
      </c>
      <c r="AY169" s="17" t="s">
        <v>126</v>
      </c>
      <c r="BE169" s="186">
        <f>IF(N169="základní",J169,0)</f>
        <v>0</v>
      </c>
      <c r="BF169" s="186">
        <f>IF(N169="snížená",J169,0)</f>
        <v>0</v>
      </c>
      <c r="BG169" s="186">
        <f>IF(N169="zákl. přenesená",J169,0)</f>
        <v>0</v>
      </c>
      <c r="BH169" s="186">
        <f>IF(N169="sníž. přenesená",J169,0)</f>
        <v>0</v>
      </c>
      <c r="BI169" s="186">
        <f>IF(N169="nulová",J169,0)</f>
        <v>0</v>
      </c>
      <c r="BJ169" s="17" t="s">
        <v>86</v>
      </c>
      <c r="BK169" s="186">
        <f>ROUND(I169*H169,2)</f>
        <v>0</v>
      </c>
      <c r="BL169" s="17" t="s">
        <v>133</v>
      </c>
      <c r="BM169" s="185" t="s">
        <v>218</v>
      </c>
    </row>
    <row r="170" s="13" customFormat="1">
      <c r="A170" s="13"/>
      <c r="B170" s="187"/>
      <c r="C170" s="13"/>
      <c r="D170" s="188" t="s">
        <v>135</v>
      </c>
      <c r="E170" s="189" t="s">
        <v>1</v>
      </c>
      <c r="F170" s="190" t="s">
        <v>219</v>
      </c>
      <c r="G170" s="13"/>
      <c r="H170" s="191">
        <v>2.391</v>
      </c>
      <c r="I170" s="192"/>
      <c r="J170" s="13"/>
      <c r="K170" s="13"/>
      <c r="L170" s="187"/>
      <c r="M170" s="193"/>
      <c r="N170" s="194"/>
      <c r="O170" s="194"/>
      <c r="P170" s="194"/>
      <c r="Q170" s="194"/>
      <c r="R170" s="194"/>
      <c r="S170" s="194"/>
      <c r="T170" s="19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9" t="s">
        <v>135</v>
      </c>
      <c r="AU170" s="189" t="s">
        <v>86</v>
      </c>
      <c r="AV170" s="13" t="s">
        <v>86</v>
      </c>
      <c r="AW170" s="13" t="s">
        <v>34</v>
      </c>
      <c r="AX170" s="13" t="s">
        <v>82</v>
      </c>
      <c r="AY170" s="189" t="s">
        <v>126</v>
      </c>
    </row>
    <row r="171" s="2" customFormat="1" ht="24.15" customHeight="1">
      <c r="A171" s="36"/>
      <c r="B171" s="173"/>
      <c r="C171" s="174" t="s">
        <v>220</v>
      </c>
      <c r="D171" s="174" t="s">
        <v>128</v>
      </c>
      <c r="E171" s="175" t="s">
        <v>221</v>
      </c>
      <c r="F171" s="176" t="s">
        <v>222</v>
      </c>
      <c r="G171" s="177" t="s">
        <v>203</v>
      </c>
      <c r="H171" s="178">
        <v>8.2360000000000007</v>
      </c>
      <c r="I171" s="179"/>
      <c r="J171" s="180">
        <f>ROUND(I171*H171,2)</f>
        <v>0</v>
      </c>
      <c r="K171" s="176" t="s">
        <v>132</v>
      </c>
      <c r="L171" s="37"/>
      <c r="M171" s="181" t="s">
        <v>1</v>
      </c>
      <c r="N171" s="182" t="s">
        <v>43</v>
      </c>
      <c r="O171" s="7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5" t="s">
        <v>133</v>
      </c>
      <c r="AT171" s="185" t="s">
        <v>128</v>
      </c>
      <c r="AU171" s="185" t="s">
        <v>86</v>
      </c>
      <c r="AY171" s="17" t="s">
        <v>126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7" t="s">
        <v>86</v>
      </c>
      <c r="BK171" s="186">
        <f>ROUND(I171*H171,2)</f>
        <v>0</v>
      </c>
      <c r="BL171" s="17" t="s">
        <v>133</v>
      </c>
      <c r="BM171" s="185" t="s">
        <v>223</v>
      </c>
    </row>
    <row r="172" s="12" customFormat="1" ht="22.8" customHeight="1">
      <c r="A172" s="12"/>
      <c r="B172" s="160"/>
      <c r="C172" s="12"/>
      <c r="D172" s="161" t="s">
        <v>76</v>
      </c>
      <c r="E172" s="171" t="s">
        <v>224</v>
      </c>
      <c r="F172" s="171" t="s">
        <v>225</v>
      </c>
      <c r="G172" s="12"/>
      <c r="H172" s="12"/>
      <c r="I172" s="163"/>
      <c r="J172" s="172">
        <f>BK172</f>
        <v>0</v>
      </c>
      <c r="K172" s="12"/>
      <c r="L172" s="160"/>
      <c r="M172" s="165"/>
      <c r="N172" s="166"/>
      <c r="O172" s="166"/>
      <c r="P172" s="167">
        <f>P173</f>
        <v>0</v>
      </c>
      <c r="Q172" s="166"/>
      <c r="R172" s="167">
        <f>R173</f>
        <v>0</v>
      </c>
      <c r="S172" s="166"/>
      <c r="T172" s="168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1" t="s">
        <v>82</v>
      </c>
      <c r="AT172" s="169" t="s">
        <v>76</v>
      </c>
      <c r="AU172" s="169" t="s">
        <v>82</v>
      </c>
      <c r="AY172" s="161" t="s">
        <v>126</v>
      </c>
      <c r="BK172" s="170">
        <f>BK173</f>
        <v>0</v>
      </c>
    </row>
    <row r="173" s="2" customFormat="1" ht="21.75" customHeight="1">
      <c r="A173" s="36"/>
      <c r="B173" s="173"/>
      <c r="C173" s="174" t="s">
        <v>226</v>
      </c>
      <c r="D173" s="174" t="s">
        <v>128</v>
      </c>
      <c r="E173" s="175" t="s">
        <v>227</v>
      </c>
      <c r="F173" s="176" t="s">
        <v>228</v>
      </c>
      <c r="G173" s="177" t="s">
        <v>203</v>
      </c>
      <c r="H173" s="178">
        <v>9.6029999999999998</v>
      </c>
      <c r="I173" s="179"/>
      <c r="J173" s="180">
        <f>ROUND(I173*H173,2)</f>
        <v>0</v>
      </c>
      <c r="K173" s="176" t="s">
        <v>132</v>
      </c>
      <c r="L173" s="37"/>
      <c r="M173" s="181" t="s">
        <v>1</v>
      </c>
      <c r="N173" s="182" t="s">
        <v>43</v>
      </c>
      <c r="O173" s="7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5" t="s">
        <v>133</v>
      </c>
      <c r="AT173" s="185" t="s">
        <v>128</v>
      </c>
      <c r="AU173" s="185" t="s">
        <v>86</v>
      </c>
      <c r="AY173" s="17" t="s">
        <v>126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7" t="s">
        <v>86</v>
      </c>
      <c r="BK173" s="186">
        <f>ROUND(I173*H173,2)</f>
        <v>0</v>
      </c>
      <c r="BL173" s="17" t="s">
        <v>133</v>
      </c>
      <c r="BM173" s="185" t="s">
        <v>229</v>
      </c>
    </row>
    <row r="174" s="12" customFormat="1" ht="25.92" customHeight="1">
      <c r="A174" s="12"/>
      <c r="B174" s="160"/>
      <c r="C174" s="12"/>
      <c r="D174" s="161" t="s">
        <v>76</v>
      </c>
      <c r="E174" s="162" t="s">
        <v>230</v>
      </c>
      <c r="F174" s="162" t="s">
        <v>231</v>
      </c>
      <c r="G174" s="12"/>
      <c r="H174" s="12"/>
      <c r="I174" s="163"/>
      <c r="J174" s="164">
        <f>BK174</f>
        <v>0</v>
      </c>
      <c r="K174" s="12"/>
      <c r="L174" s="160"/>
      <c r="M174" s="165"/>
      <c r="N174" s="166"/>
      <c r="O174" s="166"/>
      <c r="P174" s="167">
        <f>P175+P182</f>
        <v>0</v>
      </c>
      <c r="Q174" s="166"/>
      <c r="R174" s="167">
        <f>R175+R182</f>
        <v>0.095672000000000007</v>
      </c>
      <c r="S174" s="166"/>
      <c r="T174" s="168">
        <f>T175+T182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1" t="s">
        <v>86</v>
      </c>
      <c r="AT174" s="169" t="s">
        <v>76</v>
      </c>
      <c r="AU174" s="169" t="s">
        <v>77</v>
      </c>
      <c r="AY174" s="161" t="s">
        <v>126</v>
      </c>
      <c r="BK174" s="170">
        <f>BK175+BK182</f>
        <v>0</v>
      </c>
    </row>
    <row r="175" s="12" customFormat="1" ht="22.8" customHeight="1">
      <c r="A175" s="12"/>
      <c r="B175" s="160"/>
      <c r="C175" s="12"/>
      <c r="D175" s="161" t="s">
        <v>76</v>
      </c>
      <c r="E175" s="171" t="s">
        <v>232</v>
      </c>
      <c r="F175" s="171" t="s">
        <v>233</v>
      </c>
      <c r="G175" s="12"/>
      <c r="H175" s="12"/>
      <c r="I175" s="163"/>
      <c r="J175" s="172">
        <f>BK175</f>
        <v>0</v>
      </c>
      <c r="K175" s="12"/>
      <c r="L175" s="160"/>
      <c r="M175" s="165"/>
      <c r="N175" s="166"/>
      <c r="O175" s="166"/>
      <c r="P175" s="167">
        <f>SUM(P176:P181)</f>
        <v>0</v>
      </c>
      <c r="Q175" s="166"/>
      <c r="R175" s="167">
        <f>SUM(R176:R181)</f>
        <v>0.0021440000000000001</v>
      </c>
      <c r="S175" s="166"/>
      <c r="T175" s="168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1" t="s">
        <v>86</v>
      </c>
      <c r="AT175" s="169" t="s">
        <v>76</v>
      </c>
      <c r="AU175" s="169" t="s">
        <v>82</v>
      </c>
      <c r="AY175" s="161" t="s">
        <v>126</v>
      </c>
      <c r="BK175" s="170">
        <f>SUM(BK176:BK181)</f>
        <v>0</v>
      </c>
    </row>
    <row r="176" s="2" customFormat="1" ht="24.15" customHeight="1">
      <c r="A176" s="36"/>
      <c r="B176" s="173"/>
      <c r="C176" s="174" t="s">
        <v>7</v>
      </c>
      <c r="D176" s="174" t="s">
        <v>128</v>
      </c>
      <c r="E176" s="175" t="s">
        <v>234</v>
      </c>
      <c r="F176" s="176" t="s">
        <v>235</v>
      </c>
      <c r="G176" s="177" t="s">
        <v>236</v>
      </c>
      <c r="H176" s="178">
        <v>13.4</v>
      </c>
      <c r="I176" s="179"/>
      <c r="J176" s="180">
        <f>ROUND(I176*H176,2)</f>
        <v>0</v>
      </c>
      <c r="K176" s="176" t="s">
        <v>132</v>
      </c>
      <c r="L176" s="37"/>
      <c r="M176" s="181" t="s">
        <v>1</v>
      </c>
      <c r="N176" s="182" t="s">
        <v>43</v>
      </c>
      <c r="O176" s="75"/>
      <c r="P176" s="183">
        <f>O176*H176</f>
        <v>0</v>
      </c>
      <c r="Q176" s="183">
        <v>0.00016000000000000001</v>
      </c>
      <c r="R176" s="183">
        <f>Q176*H176</f>
        <v>0.0021440000000000001</v>
      </c>
      <c r="S176" s="183">
        <v>0</v>
      </c>
      <c r="T176" s="18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5" t="s">
        <v>205</v>
      </c>
      <c r="AT176" s="185" t="s">
        <v>128</v>
      </c>
      <c r="AU176" s="185" t="s">
        <v>86</v>
      </c>
      <c r="AY176" s="17" t="s">
        <v>126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7" t="s">
        <v>86</v>
      </c>
      <c r="BK176" s="186">
        <f>ROUND(I176*H176,2)</f>
        <v>0</v>
      </c>
      <c r="BL176" s="17" t="s">
        <v>205</v>
      </c>
      <c r="BM176" s="185" t="s">
        <v>237</v>
      </c>
    </row>
    <row r="177" s="13" customFormat="1">
      <c r="A177" s="13"/>
      <c r="B177" s="187"/>
      <c r="C177" s="13"/>
      <c r="D177" s="188" t="s">
        <v>135</v>
      </c>
      <c r="E177" s="189" t="s">
        <v>1</v>
      </c>
      <c r="F177" s="190" t="s">
        <v>238</v>
      </c>
      <c r="G177" s="13"/>
      <c r="H177" s="191">
        <v>13.4</v>
      </c>
      <c r="I177" s="192"/>
      <c r="J177" s="13"/>
      <c r="K177" s="13"/>
      <c r="L177" s="187"/>
      <c r="M177" s="193"/>
      <c r="N177" s="194"/>
      <c r="O177" s="194"/>
      <c r="P177" s="194"/>
      <c r="Q177" s="194"/>
      <c r="R177" s="194"/>
      <c r="S177" s="194"/>
      <c r="T177" s="19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9" t="s">
        <v>135</v>
      </c>
      <c r="AU177" s="189" t="s">
        <v>86</v>
      </c>
      <c r="AV177" s="13" t="s">
        <v>86</v>
      </c>
      <c r="AW177" s="13" t="s">
        <v>34</v>
      </c>
      <c r="AX177" s="13" t="s">
        <v>82</v>
      </c>
      <c r="AY177" s="189" t="s">
        <v>126</v>
      </c>
    </row>
    <row r="178" s="2" customFormat="1" ht="62.7" customHeight="1">
      <c r="A178" s="36"/>
      <c r="B178" s="173"/>
      <c r="C178" s="174" t="s">
        <v>239</v>
      </c>
      <c r="D178" s="174" t="s">
        <v>128</v>
      </c>
      <c r="E178" s="175" t="s">
        <v>240</v>
      </c>
      <c r="F178" s="176" t="s">
        <v>241</v>
      </c>
      <c r="G178" s="177" t="s">
        <v>236</v>
      </c>
      <c r="H178" s="178">
        <v>42.399999999999999</v>
      </c>
      <c r="I178" s="179"/>
      <c r="J178" s="180">
        <f>ROUND(I178*H178,2)</f>
        <v>0</v>
      </c>
      <c r="K178" s="176" t="s">
        <v>1</v>
      </c>
      <c r="L178" s="37"/>
      <c r="M178" s="181" t="s">
        <v>1</v>
      </c>
      <c r="N178" s="182" t="s">
        <v>43</v>
      </c>
      <c r="O178" s="75"/>
      <c r="P178" s="183">
        <f>O178*H178</f>
        <v>0</v>
      </c>
      <c r="Q178" s="183">
        <v>0</v>
      </c>
      <c r="R178" s="183">
        <f>Q178*H178</f>
        <v>0</v>
      </c>
      <c r="S178" s="183">
        <v>0</v>
      </c>
      <c r="T178" s="184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5" t="s">
        <v>205</v>
      </c>
      <c r="AT178" s="185" t="s">
        <v>128</v>
      </c>
      <c r="AU178" s="185" t="s">
        <v>86</v>
      </c>
      <c r="AY178" s="17" t="s">
        <v>126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7" t="s">
        <v>86</v>
      </c>
      <c r="BK178" s="186">
        <f>ROUND(I178*H178,2)</f>
        <v>0</v>
      </c>
      <c r="BL178" s="17" t="s">
        <v>205</v>
      </c>
      <c r="BM178" s="185" t="s">
        <v>242</v>
      </c>
    </row>
    <row r="179" s="13" customFormat="1">
      <c r="A179" s="13"/>
      <c r="B179" s="187"/>
      <c r="C179" s="13"/>
      <c r="D179" s="188" t="s">
        <v>135</v>
      </c>
      <c r="E179" s="189" t="s">
        <v>1</v>
      </c>
      <c r="F179" s="190" t="s">
        <v>243</v>
      </c>
      <c r="G179" s="13"/>
      <c r="H179" s="191">
        <v>42.399999999999999</v>
      </c>
      <c r="I179" s="192"/>
      <c r="J179" s="13"/>
      <c r="K179" s="13"/>
      <c r="L179" s="187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9" t="s">
        <v>135</v>
      </c>
      <c r="AU179" s="189" t="s">
        <v>86</v>
      </c>
      <c r="AV179" s="13" t="s">
        <v>86</v>
      </c>
      <c r="AW179" s="13" t="s">
        <v>34</v>
      </c>
      <c r="AX179" s="13" t="s">
        <v>82</v>
      </c>
      <c r="AY179" s="189" t="s">
        <v>126</v>
      </c>
    </row>
    <row r="180" s="2" customFormat="1" ht="24.15" customHeight="1">
      <c r="A180" s="36"/>
      <c r="B180" s="173"/>
      <c r="C180" s="174" t="s">
        <v>244</v>
      </c>
      <c r="D180" s="174" t="s">
        <v>128</v>
      </c>
      <c r="E180" s="175" t="s">
        <v>245</v>
      </c>
      <c r="F180" s="176" t="s">
        <v>246</v>
      </c>
      <c r="G180" s="177" t="s">
        <v>203</v>
      </c>
      <c r="H180" s="178">
        <v>0.002</v>
      </c>
      <c r="I180" s="179"/>
      <c r="J180" s="180">
        <f>ROUND(I180*H180,2)</f>
        <v>0</v>
      </c>
      <c r="K180" s="176" t="s">
        <v>132</v>
      </c>
      <c r="L180" s="37"/>
      <c r="M180" s="181" t="s">
        <v>1</v>
      </c>
      <c r="N180" s="182" t="s">
        <v>43</v>
      </c>
      <c r="O180" s="75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5" t="s">
        <v>205</v>
      </c>
      <c r="AT180" s="185" t="s">
        <v>128</v>
      </c>
      <c r="AU180" s="185" t="s">
        <v>86</v>
      </c>
      <c r="AY180" s="17" t="s">
        <v>126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7" t="s">
        <v>86</v>
      </c>
      <c r="BK180" s="186">
        <f>ROUND(I180*H180,2)</f>
        <v>0</v>
      </c>
      <c r="BL180" s="17" t="s">
        <v>205</v>
      </c>
      <c r="BM180" s="185" t="s">
        <v>247</v>
      </c>
    </row>
    <row r="181" s="2" customFormat="1" ht="33" customHeight="1">
      <c r="A181" s="36"/>
      <c r="B181" s="173"/>
      <c r="C181" s="174" t="s">
        <v>248</v>
      </c>
      <c r="D181" s="174" t="s">
        <v>128</v>
      </c>
      <c r="E181" s="175" t="s">
        <v>249</v>
      </c>
      <c r="F181" s="176" t="s">
        <v>250</v>
      </c>
      <c r="G181" s="177" t="s">
        <v>251</v>
      </c>
      <c r="H181" s="214"/>
      <c r="I181" s="179"/>
      <c r="J181" s="180">
        <f>ROUND(I181*H181,2)</f>
        <v>0</v>
      </c>
      <c r="K181" s="176" t="s">
        <v>132</v>
      </c>
      <c r="L181" s="37"/>
      <c r="M181" s="181" t="s">
        <v>1</v>
      </c>
      <c r="N181" s="182" t="s">
        <v>43</v>
      </c>
      <c r="O181" s="75"/>
      <c r="P181" s="183">
        <f>O181*H181</f>
        <v>0</v>
      </c>
      <c r="Q181" s="183">
        <v>0</v>
      </c>
      <c r="R181" s="183">
        <f>Q181*H181</f>
        <v>0</v>
      </c>
      <c r="S181" s="183">
        <v>0</v>
      </c>
      <c r="T181" s="18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5" t="s">
        <v>205</v>
      </c>
      <c r="AT181" s="185" t="s">
        <v>128</v>
      </c>
      <c r="AU181" s="185" t="s">
        <v>86</v>
      </c>
      <c r="AY181" s="17" t="s">
        <v>126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7" t="s">
        <v>86</v>
      </c>
      <c r="BK181" s="186">
        <f>ROUND(I181*H181,2)</f>
        <v>0</v>
      </c>
      <c r="BL181" s="17" t="s">
        <v>205</v>
      </c>
      <c r="BM181" s="185" t="s">
        <v>252</v>
      </c>
    </row>
    <row r="182" s="12" customFormat="1" ht="22.8" customHeight="1">
      <c r="A182" s="12"/>
      <c r="B182" s="160"/>
      <c r="C182" s="12"/>
      <c r="D182" s="161" t="s">
        <v>76</v>
      </c>
      <c r="E182" s="171" t="s">
        <v>253</v>
      </c>
      <c r="F182" s="171" t="s">
        <v>254</v>
      </c>
      <c r="G182" s="12"/>
      <c r="H182" s="12"/>
      <c r="I182" s="163"/>
      <c r="J182" s="172">
        <f>BK182</f>
        <v>0</v>
      </c>
      <c r="K182" s="12"/>
      <c r="L182" s="160"/>
      <c r="M182" s="165"/>
      <c r="N182" s="166"/>
      <c r="O182" s="166"/>
      <c r="P182" s="167">
        <f>SUM(P183:P185)</f>
        <v>0</v>
      </c>
      <c r="Q182" s="166"/>
      <c r="R182" s="167">
        <f>SUM(R183:R185)</f>
        <v>0.093528</v>
      </c>
      <c r="S182" s="166"/>
      <c r="T182" s="168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61" t="s">
        <v>86</v>
      </c>
      <c r="AT182" s="169" t="s">
        <v>76</v>
      </c>
      <c r="AU182" s="169" t="s">
        <v>82</v>
      </c>
      <c r="AY182" s="161" t="s">
        <v>126</v>
      </c>
      <c r="BK182" s="170">
        <f>SUM(BK183:BK185)</f>
        <v>0</v>
      </c>
    </row>
    <row r="183" s="2" customFormat="1" ht="24.15" customHeight="1">
      <c r="A183" s="36"/>
      <c r="B183" s="173"/>
      <c r="C183" s="174" t="s">
        <v>255</v>
      </c>
      <c r="D183" s="174" t="s">
        <v>128</v>
      </c>
      <c r="E183" s="175" t="s">
        <v>256</v>
      </c>
      <c r="F183" s="176" t="s">
        <v>257</v>
      </c>
      <c r="G183" s="177" t="s">
        <v>236</v>
      </c>
      <c r="H183" s="178">
        <v>43.299999999999997</v>
      </c>
      <c r="I183" s="179"/>
      <c r="J183" s="180">
        <f>ROUND(I183*H183,2)</f>
        <v>0</v>
      </c>
      <c r="K183" s="176" t="s">
        <v>1</v>
      </c>
      <c r="L183" s="37"/>
      <c r="M183" s="181" t="s">
        <v>1</v>
      </c>
      <c r="N183" s="182" t="s">
        <v>43</v>
      </c>
      <c r="O183" s="75"/>
      <c r="P183" s="183">
        <f>O183*H183</f>
        <v>0</v>
      </c>
      <c r="Q183" s="183">
        <v>0.00216</v>
      </c>
      <c r="R183" s="183">
        <f>Q183*H183</f>
        <v>0.093528</v>
      </c>
      <c r="S183" s="183">
        <v>0</v>
      </c>
      <c r="T183" s="18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5" t="s">
        <v>205</v>
      </c>
      <c r="AT183" s="185" t="s">
        <v>128</v>
      </c>
      <c r="AU183" s="185" t="s">
        <v>86</v>
      </c>
      <c r="AY183" s="17" t="s">
        <v>126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7" t="s">
        <v>86</v>
      </c>
      <c r="BK183" s="186">
        <f>ROUND(I183*H183,2)</f>
        <v>0</v>
      </c>
      <c r="BL183" s="17" t="s">
        <v>205</v>
      </c>
      <c r="BM183" s="185" t="s">
        <v>258</v>
      </c>
    </row>
    <row r="184" s="2" customFormat="1" ht="24.15" customHeight="1">
      <c r="A184" s="36"/>
      <c r="B184" s="173"/>
      <c r="C184" s="174" t="s">
        <v>259</v>
      </c>
      <c r="D184" s="174" t="s">
        <v>128</v>
      </c>
      <c r="E184" s="175" t="s">
        <v>260</v>
      </c>
      <c r="F184" s="176" t="s">
        <v>261</v>
      </c>
      <c r="G184" s="177" t="s">
        <v>203</v>
      </c>
      <c r="H184" s="178">
        <v>0.094</v>
      </c>
      <c r="I184" s="179"/>
      <c r="J184" s="180">
        <f>ROUND(I184*H184,2)</f>
        <v>0</v>
      </c>
      <c r="K184" s="176" t="s">
        <v>132</v>
      </c>
      <c r="L184" s="37"/>
      <c r="M184" s="181" t="s">
        <v>1</v>
      </c>
      <c r="N184" s="182" t="s">
        <v>43</v>
      </c>
      <c r="O184" s="7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5" t="s">
        <v>205</v>
      </c>
      <c r="AT184" s="185" t="s">
        <v>128</v>
      </c>
      <c r="AU184" s="185" t="s">
        <v>86</v>
      </c>
      <c r="AY184" s="17" t="s">
        <v>126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7" t="s">
        <v>86</v>
      </c>
      <c r="BK184" s="186">
        <f>ROUND(I184*H184,2)</f>
        <v>0</v>
      </c>
      <c r="BL184" s="17" t="s">
        <v>205</v>
      </c>
      <c r="BM184" s="185" t="s">
        <v>262</v>
      </c>
    </row>
    <row r="185" s="2" customFormat="1" ht="24.15" customHeight="1">
      <c r="A185" s="36"/>
      <c r="B185" s="173"/>
      <c r="C185" s="174" t="s">
        <v>263</v>
      </c>
      <c r="D185" s="174" t="s">
        <v>128</v>
      </c>
      <c r="E185" s="175" t="s">
        <v>264</v>
      </c>
      <c r="F185" s="176" t="s">
        <v>265</v>
      </c>
      <c r="G185" s="177" t="s">
        <v>203</v>
      </c>
      <c r="H185" s="178">
        <v>0.094</v>
      </c>
      <c r="I185" s="179"/>
      <c r="J185" s="180">
        <f>ROUND(I185*H185,2)</f>
        <v>0</v>
      </c>
      <c r="K185" s="176" t="s">
        <v>132</v>
      </c>
      <c r="L185" s="37"/>
      <c r="M185" s="181" t="s">
        <v>1</v>
      </c>
      <c r="N185" s="182" t="s">
        <v>43</v>
      </c>
      <c r="O185" s="75"/>
      <c r="P185" s="183">
        <f>O185*H185</f>
        <v>0</v>
      </c>
      <c r="Q185" s="183">
        <v>0</v>
      </c>
      <c r="R185" s="183">
        <f>Q185*H185</f>
        <v>0</v>
      </c>
      <c r="S185" s="183">
        <v>0</v>
      </c>
      <c r="T185" s="18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5" t="s">
        <v>205</v>
      </c>
      <c r="AT185" s="185" t="s">
        <v>128</v>
      </c>
      <c r="AU185" s="185" t="s">
        <v>86</v>
      </c>
      <c r="AY185" s="17" t="s">
        <v>126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7" t="s">
        <v>86</v>
      </c>
      <c r="BK185" s="186">
        <f>ROUND(I185*H185,2)</f>
        <v>0</v>
      </c>
      <c r="BL185" s="17" t="s">
        <v>205</v>
      </c>
      <c r="BM185" s="185" t="s">
        <v>266</v>
      </c>
    </row>
    <row r="186" s="12" customFormat="1" ht="25.92" customHeight="1">
      <c r="A186" s="12"/>
      <c r="B186" s="160"/>
      <c r="C186" s="12"/>
      <c r="D186" s="161" t="s">
        <v>76</v>
      </c>
      <c r="E186" s="162" t="s">
        <v>267</v>
      </c>
      <c r="F186" s="162" t="s">
        <v>268</v>
      </c>
      <c r="G186" s="12"/>
      <c r="H186" s="12"/>
      <c r="I186" s="163"/>
      <c r="J186" s="164">
        <f>BK186</f>
        <v>0</v>
      </c>
      <c r="K186" s="12"/>
      <c r="L186" s="160"/>
      <c r="M186" s="165"/>
      <c r="N186" s="166"/>
      <c r="O186" s="166"/>
      <c r="P186" s="167">
        <f>P187+P189+P191</f>
        <v>0</v>
      </c>
      <c r="Q186" s="166"/>
      <c r="R186" s="167">
        <f>R187+R189+R191</f>
        <v>0</v>
      </c>
      <c r="S186" s="166"/>
      <c r="T186" s="168">
        <f>T187+T189+T191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61" t="s">
        <v>145</v>
      </c>
      <c r="AT186" s="169" t="s">
        <v>76</v>
      </c>
      <c r="AU186" s="169" t="s">
        <v>77</v>
      </c>
      <c r="AY186" s="161" t="s">
        <v>126</v>
      </c>
      <c r="BK186" s="170">
        <f>BK187+BK189+BK191</f>
        <v>0</v>
      </c>
    </row>
    <row r="187" s="12" customFormat="1" ht="22.8" customHeight="1">
      <c r="A187" s="12"/>
      <c r="B187" s="160"/>
      <c r="C187" s="12"/>
      <c r="D187" s="161" t="s">
        <v>76</v>
      </c>
      <c r="E187" s="171" t="s">
        <v>269</v>
      </c>
      <c r="F187" s="171" t="s">
        <v>270</v>
      </c>
      <c r="G187" s="12"/>
      <c r="H187" s="12"/>
      <c r="I187" s="163"/>
      <c r="J187" s="172">
        <f>BK187</f>
        <v>0</v>
      </c>
      <c r="K187" s="12"/>
      <c r="L187" s="160"/>
      <c r="M187" s="165"/>
      <c r="N187" s="166"/>
      <c r="O187" s="166"/>
      <c r="P187" s="167">
        <f>P188</f>
        <v>0</v>
      </c>
      <c r="Q187" s="166"/>
      <c r="R187" s="167">
        <f>R188</f>
        <v>0</v>
      </c>
      <c r="S187" s="166"/>
      <c r="T187" s="168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61" t="s">
        <v>145</v>
      </c>
      <c r="AT187" s="169" t="s">
        <v>76</v>
      </c>
      <c r="AU187" s="169" t="s">
        <v>82</v>
      </c>
      <c r="AY187" s="161" t="s">
        <v>126</v>
      </c>
      <c r="BK187" s="170">
        <f>BK188</f>
        <v>0</v>
      </c>
    </row>
    <row r="188" s="2" customFormat="1" ht="16.5" customHeight="1">
      <c r="A188" s="36"/>
      <c r="B188" s="173"/>
      <c r="C188" s="174" t="s">
        <v>271</v>
      </c>
      <c r="D188" s="174" t="s">
        <v>128</v>
      </c>
      <c r="E188" s="175" t="s">
        <v>272</v>
      </c>
      <c r="F188" s="176" t="s">
        <v>270</v>
      </c>
      <c r="G188" s="177" t="s">
        <v>251</v>
      </c>
      <c r="H188" s="214"/>
      <c r="I188" s="179"/>
      <c r="J188" s="180">
        <f>ROUND(I188*H188,2)</f>
        <v>0</v>
      </c>
      <c r="K188" s="176" t="s">
        <v>132</v>
      </c>
      <c r="L188" s="37"/>
      <c r="M188" s="181" t="s">
        <v>1</v>
      </c>
      <c r="N188" s="182" t="s">
        <v>43</v>
      </c>
      <c r="O188" s="7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5" t="s">
        <v>273</v>
      </c>
      <c r="AT188" s="185" t="s">
        <v>128</v>
      </c>
      <c r="AU188" s="185" t="s">
        <v>86</v>
      </c>
      <c r="AY188" s="17" t="s">
        <v>126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7" t="s">
        <v>86</v>
      </c>
      <c r="BK188" s="186">
        <f>ROUND(I188*H188,2)</f>
        <v>0</v>
      </c>
      <c r="BL188" s="17" t="s">
        <v>273</v>
      </c>
      <c r="BM188" s="185" t="s">
        <v>274</v>
      </c>
    </row>
    <row r="189" s="12" customFormat="1" ht="22.8" customHeight="1">
      <c r="A189" s="12"/>
      <c r="B189" s="160"/>
      <c r="C189" s="12"/>
      <c r="D189" s="161" t="s">
        <v>76</v>
      </c>
      <c r="E189" s="171" t="s">
        <v>275</v>
      </c>
      <c r="F189" s="171" t="s">
        <v>276</v>
      </c>
      <c r="G189" s="12"/>
      <c r="H189" s="12"/>
      <c r="I189" s="163"/>
      <c r="J189" s="172">
        <f>BK189</f>
        <v>0</v>
      </c>
      <c r="K189" s="12"/>
      <c r="L189" s="160"/>
      <c r="M189" s="165"/>
      <c r="N189" s="166"/>
      <c r="O189" s="166"/>
      <c r="P189" s="167">
        <f>P190</f>
        <v>0</v>
      </c>
      <c r="Q189" s="166"/>
      <c r="R189" s="167">
        <f>R190</f>
        <v>0</v>
      </c>
      <c r="S189" s="166"/>
      <c r="T189" s="168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1" t="s">
        <v>145</v>
      </c>
      <c r="AT189" s="169" t="s">
        <v>76</v>
      </c>
      <c r="AU189" s="169" t="s">
        <v>82</v>
      </c>
      <c r="AY189" s="161" t="s">
        <v>126</v>
      </c>
      <c r="BK189" s="170">
        <f>BK190</f>
        <v>0</v>
      </c>
    </row>
    <row r="190" s="2" customFormat="1" ht="16.5" customHeight="1">
      <c r="A190" s="36"/>
      <c r="B190" s="173"/>
      <c r="C190" s="174" t="s">
        <v>277</v>
      </c>
      <c r="D190" s="174" t="s">
        <v>128</v>
      </c>
      <c r="E190" s="175" t="s">
        <v>278</v>
      </c>
      <c r="F190" s="176" t="s">
        <v>279</v>
      </c>
      <c r="G190" s="177" t="s">
        <v>251</v>
      </c>
      <c r="H190" s="214"/>
      <c r="I190" s="179"/>
      <c r="J190" s="180">
        <f>ROUND(I190*H190,2)</f>
        <v>0</v>
      </c>
      <c r="K190" s="176" t="s">
        <v>132</v>
      </c>
      <c r="L190" s="37"/>
      <c r="M190" s="181" t="s">
        <v>1</v>
      </c>
      <c r="N190" s="182" t="s">
        <v>43</v>
      </c>
      <c r="O190" s="75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5" t="s">
        <v>273</v>
      </c>
      <c r="AT190" s="185" t="s">
        <v>128</v>
      </c>
      <c r="AU190" s="185" t="s">
        <v>86</v>
      </c>
      <c r="AY190" s="17" t="s">
        <v>126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7" t="s">
        <v>86</v>
      </c>
      <c r="BK190" s="186">
        <f>ROUND(I190*H190,2)</f>
        <v>0</v>
      </c>
      <c r="BL190" s="17" t="s">
        <v>273</v>
      </c>
      <c r="BM190" s="185" t="s">
        <v>280</v>
      </c>
    </row>
    <row r="191" s="12" customFormat="1" ht="22.8" customHeight="1">
      <c r="A191" s="12"/>
      <c r="B191" s="160"/>
      <c r="C191" s="12"/>
      <c r="D191" s="161" t="s">
        <v>76</v>
      </c>
      <c r="E191" s="171" t="s">
        <v>281</v>
      </c>
      <c r="F191" s="171" t="s">
        <v>282</v>
      </c>
      <c r="G191" s="12"/>
      <c r="H191" s="12"/>
      <c r="I191" s="163"/>
      <c r="J191" s="172">
        <f>BK191</f>
        <v>0</v>
      </c>
      <c r="K191" s="12"/>
      <c r="L191" s="160"/>
      <c r="M191" s="165"/>
      <c r="N191" s="166"/>
      <c r="O191" s="166"/>
      <c r="P191" s="167">
        <f>P192</f>
        <v>0</v>
      </c>
      <c r="Q191" s="166"/>
      <c r="R191" s="167">
        <f>R192</f>
        <v>0</v>
      </c>
      <c r="S191" s="166"/>
      <c r="T191" s="168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61" t="s">
        <v>145</v>
      </c>
      <c r="AT191" s="169" t="s">
        <v>76</v>
      </c>
      <c r="AU191" s="169" t="s">
        <v>82</v>
      </c>
      <c r="AY191" s="161" t="s">
        <v>126</v>
      </c>
      <c r="BK191" s="170">
        <f>BK192</f>
        <v>0</v>
      </c>
    </row>
    <row r="192" s="2" customFormat="1" ht="16.5" customHeight="1">
      <c r="A192" s="36"/>
      <c r="B192" s="173"/>
      <c r="C192" s="174" t="s">
        <v>283</v>
      </c>
      <c r="D192" s="174" t="s">
        <v>128</v>
      </c>
      <c r="E192" s="175" t="s">
        <v>284</v>
      </c>
      <c r="F192" s="176" t="s">
        <v>282</v>
      </c>
      <c r="G192" s="177" t="s">
        <v>251</v>
      </c>
      <c r="H192" s="214"/>
      <c r="I192" s="179"/>
      <c r="J192" s="180">
        <f>ROUND(I192*H192,2)</f>
        <v>0</v>
      </c>
      <c r="K192" s="176" t="s">
        <v>132</v>
      </c>
      <c r="L192" s="37"/>
      <c r="M192" s="215" t="s">
        <v>1</v>
      </c>
      <c r="N192" s="216" t="s">
        <v>43</v>
      </c>
      <c r="O192" s="217"/>
      <c r="P192" s="218">
        <f>O192*H192</f>
        <v>0</v>
      </c>
      <c r="Q192" s="218">
        <v>0</v>
      </c>
      <c r="R192" s="218">
        <f>Q192*H192</f>
        <v>0</v>
      </c>
      <c r="S192" s="218">
        <v>0</v>
      </c>
      <c r="T192" s="219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5" t="s">
        <v>273</v>
      </c>
      <c r="AT192" s="185" t="s">
        <v>128</v>
      </c>
      <c r="AU192" s="185" t="s">
        <v>86</v>
      </c>
      <c r="AY192" s="17" t="s">
        <v>126</v>
      </c>
      <c r="BE192" s="186">
        <f>IF(N192="základní",J192,0)</f>
        <v>0</v>
      </c>
      <c r="BF192" s="186">
        <f>IF(N192="snížená",J192,0)</f>
        <v>0</v>
      </c>
      <c r="BG192" s="186">
        <f>IF(N192="zákl. přenesená",J192,0)</f>
        <v>0</v>
      </c>
      <c r="BH192" s="186">
        <f>IF(N192="sníž. přenesená",J192,0)</f>
        <v>0</v>
      </c>
      <c r="BI192" s="186">
        <f>IF(N192="nulová",J192,0)</f>
        <v>0</v>
      </c>
      <c r="BJ192" s="17" t="s">
        <v>86</v>
      </c>
      <c r="BK192" s="186">
        <f>ROUND(I192*H192,2)</f>
        <v>0</v>
      </c>
      <c r="BL192" s="17" t="s">
        <v>273</v>
      </c>
      <c r="BM192" s="185" t="s">
        <v>285</v>
      </c>
    </row>
    <row r="193" s="2" customFormat="1" ht="6.96" customHeight="1">
      <c r="A193" s="36"/>
      <c r="B193" s="58"/>
      <c r="C193" s="59"/>
      <c r="D193" s="59"/>
      <c r="E193" s="59"/>
      <c r="F193" s="59"/>
      <c r="G193" s="59"/>
      <c r="H193" s="59"/>
      <c r="I193" s="59"/>
      <c r="J193" s="59"/>
      <c r="K193" s="59"/>
      <c r="L193" s="37"/>
      <c r="M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</row>
  </sheetData>
  <autoFilter ref="C133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ALENA-PC\alena</dc:creator>
  <cp:lastModifiedBy>ALENA-PC\alena</cp:lastModifiedBy>
  <dcterms:created xsi:type="dcterms:W3CDTF">2023-05-17T08:35:20Z</dcterms:created>
  <dcterms:modified xsi:type="dcterms:W3CDTF">2023-05-17T08:35:22Z</dcterms:modified>
</cp:coreProperties>
</file>