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42388" yWindow="65428" windowWidth="23256" windowHeight="12456" activeTab="1"/>
  </bookViews>
  <sheets>
    <sheet name="Rekapitulace stavby" sheetId="1" r:id="rId1"/>
    <sheet name="01 - SO 01 Vodovod a kana..." sheetId="2" r:id="rId2"/>
    <sheet name="02 - SO 02 Komunikace" sheetId="3" r:id="rId3"/>
    <sheet name="03 - SO 03 Veřejné osvětlení" sheetId="4" r:id="rId4"/>
    <sheet name="04 - SO 04 sadové úpravy" sheetId="5" r:id="rId5"/>
    <sheet name="05 - SO 05 Povýsadbová pé..." sheetId="6" r:id="rId6"/>
    <sheet name="901 - VON" sheetId="7" r:id="rId7"/>
  </sheets>
  <definedNames>
    <definedName name="_xlnm._FilterDatabase" localSheetId="1" hidden="1">'01 - SO 01 Vodovod a kana...'!$C$122:$K$169</definedName>
    <definedName name="_xlnm._FilterDatabase" localSheetId="2" hidden="1">'02 - SO 02 Komunikace'!$C$122:$K$238</definedName>
    <definedName name="_xlnm._FilterDatabase" localSheetId="3" hidden="1">'03 - SO 03 Veřejné osvětlení'!$C$119:$K$165</definedName>
    <definedName name="_xlnm._FilterDatabase" localSheetId="4" hidden="1">'04 - SO 04 sadové úpravy'!$C$126:$K$207</definedName>
    <definedName name="_xlnm._FilterDatabase" localSheetId="5" hidden="1">'05 - SO 05 Povýsadbová pé...'!$C$117:$K$121</definedName>
    <definedName name="_xlnm._FilterDatabase" localSheetId="6" hidden="1">'901 - VON'!$C$120:$K$138</definedName>
    <definedName name="_xlnm.Print_Area" localSheetId="1">'01 - SO 01 Vodovod a kana...'!$C$4:$J$76,'01 - SO 01 Vodovod a kana...'!$C$82:$J$104,'01 - SO 01 Vodovod a kana...'!$C$110:$J$169</definedName>
    <definedName name="_xlnm.Print_Area" localSheetId="2">'02 - SO 02 Komunikace'!$C$4:$J$76,'02 - SO 02 Komunikace'!$C$82:$J$104,'02 - SO 02 Komunikace'!$C$110:$J$238</definedName>
    <definedName name="_xlnm.Print_Area" localSheetId="3">'03 - SO 03 Veřejné osvětlení'!$C$4:$J$76,'03 - SO 03 Veřejné osvětlení'!$C$82:$J$101,'03 - SO 03 Veřejné osvětlení'!$C$107:$J$165</definedName>
    <definedName name="_xlnm.Print_Area" localSheetId="4">'04 - SO 04 sadové úpravy'!$C$4:$J$76,'04 - SO 04 sadové úpravy'!$C$82:$J$108,'04 - SO 04 sadové úpravy'!$C$114:$J$207</definedName>
    <definedName name="_xlnm.Print_Area" localSheetId="5">'05 - SO 05 Povýsadbová pé...'!$C$4:$J$76,'05 - SO 05 Povýsadbová pé...'!$C$82:$J$99,'05 - SO 05 Povýsadbová pé...'!$C$105:$J$121</definedName>
    <definedName name="_xlnm.Print_Area" localSheetId="6">'901 - VON'!$C$4:$J$76,'901 - VON'!$C$82:$J$102,'901 - VON'!$C$108:$J$138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'01 - SO 01 Vodovod a kana...'!$122:$122</definedName>
    <definedName name="_xlnm.Print_Titles" localSheetId="2">'02 - SO 02 Komunikace'!$122:$122</definedName>
    <definedName name="_xlnm.Print_Titles" localSheetId="3">'03 - SO 03 Veřejné osvětlení'!$119:$119</definedName>
    <definedName name="_xlnm.Print_Titles" localSheetId="4">'04 - SO 04 sadové úpravy'!$126:$126</definedName>
    <definedName name="_xlnm.Print_Titles" localSheetId="5">'05 - SO 05 Povýsadbová pé...'!$117:$117</definedName>
    <definedName name="_xlnm.Print_Titles" localSheetId="6">'901 - VON'!$120:$120</definedName>
  </definedNames>
  <calcPr calcId="191029"/>
  <extLst/>
</workbook>
</file>

<file path=xl/sharedStrings.xml><?xml version="1.0" encoding="utf-8"?>
<sst xmlns="http://schemas.openxmlformats.org/spreadsheetml/2006/main" count="4549" uniqueCount="849">
  <si>
    <t>Export Komplet</t>
  </si>
  <si>
    <t/>
  </si>
  <si>
    <t>2.0</t>
  </si>
  <si>
    <t>False</t>
  </si>
  <si>
    <t>{0ecaac42-8510-4625-b294-431304a1394f}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</si>
  <si>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</si>
  <si>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</si>
  <si>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</si>
  <si>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</si>
  <si>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</si>
  <si>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</si>
  <si>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</si>
  <si>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</si>
  <si>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</si>
  <si>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</si>
  <si>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</si>
  <si>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</si>
  <si>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Kolín - stavební úpravy ulice Zborovská, akce 2217</t>
  </si>
  <si>
    <t>KSO:</t>
  </si>
  <si>
    <t>CC-CZ:</t>
  </si>
  <si>
    <t>Místo:</t>
  </si>
  <si>
    <t xml:space="preserve"> </t>
  </si>
  <si>
    <t>Datum:</t>
  </si>
  <si>
    <t>6. 4. 2023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</si>
  <si>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</si>
  <si>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</si>
  <si>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</si>
  <si>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</si>
  <si>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</si>
  <si>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</si>
  <si>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</si>
  <si>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</si>
  <si>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</si>
  <si>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</si>
  <si>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</si>
  <si>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</si>
  <si>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</si>
  <si>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</si>
  <si>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</si>
  <si>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</si>
  <si>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</si>
  <si>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</si>
  <si>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</si>
  <si>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</si>
  <si>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</si>
  <si>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</si>
  <si>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</si>
  <si>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</si>
  <si>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</si>
  <si>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</si>
  <si>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</si>
  <si>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</si>
  <si>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</si>
  <si>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</si>
  <si>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</si>
  <si>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</si>
  <si>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</si>
  <si>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</si>
  <si>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</si>
  <si>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</si>
  <si>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</si>
  <si>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</si>
  <si>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</si>
  <si>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</si>
  <si>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</si>
  <si>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</si>
  <si>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</si>
  <si>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</si>
  <si>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</si>
  <si>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</si>
  <si>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</si>
  <si>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</si>
  <si>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</si>
  <si>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</si>
  <si>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</si>
  <si>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</si>
  <si>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</si>
  <si>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</si>
  <si>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 Vodovod a kanalizace</t>
  </si>
  <si>
    <t>STA</t>
  </si>
  <si>
    <t>1</t>
  </si>
  <si>
    <t>{f2cb791e-e23b-40c6-a969-7a742ed310e0}</t>
  </si>
  <si>
    <t>2</t>
  </si>
  <si>
    <t>02</t>
  </si>
  <si>
    <t>SO 02 Komunikace</t>
  </si>
  <si>
    <t>{89b7e4a3-712f-440d-89f0-8c850cbd7e7e}</t>
  </si>
  <si>
    <t>03</t>
  </si>
  <si>
    <t>SO 03 Veřejné osvětlení</t>
  </si>
  <si>
    <t>{4297172d-b1a0-4046-aabc-4a21058febad}</t>
  </si>
  <si>
    <t>04</t>
  </si>
  <si>
    <t>SO 04 sadové úpravy</t>
  </si>
  <si>
    <t>{62e4bbf0-43a2-44bb-a1c5-7ec258b997ec}</t>
  </si>
  <si>
    <t>05</t>
  </si>
  <si>
    <t>SO 05 Povýsadbová péče (36 měsíců)</t>
  </si>
  <si>
    <t>{558294aa-69eb-4fe5-9b2b-ff19c0c6d3ec}</t>
  </si>
  <si>
    <t>901</t>
  </si>
  <si>
    <t>VON</t>
  </si>
  <si>
    <t>{21ed37aa-031d-4cd2-8404-c45e386b12cb}</t>
  </si>
  <si>
    <t>KRYCÍ LIST SOUPISU PRACÍ</t>
  </si>
  <si>
    <t>Objekt:</t>
  </si>
  <si>
    <t>01 - SO 01 Vodovod a kanalizace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</si>
  <si>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</si>
  <si>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</si>
  <si>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</si>
  <si>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</si>
  <si>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</si>
  <si>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Práce a dodávky HSV   </t>
  </si>
  <si>
    <t xml:space="preserve">    1 - Zemní práce</t>
  </si>
  <si>
    <t xml:space="preserve">    3 - Svislé a kompletní konstrukce   </t>
  </si>
  <si>
    <t xml:space="preserve">    4 - Vodorovné konstrukce   </t>
  </si>
  <si>
    <t xml:space="preserve">    8 - Trubní vedení   </t>
  </si>
  <si>
    <t xml:space="preserve">    997 - Přesun sutě</t>
  </si>
  <si>
    <t xml:space="preserve">    998 - Přesun hmot  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</si>
  <si>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</si>
  <si>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</si>
  <si>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</si>
  <si>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</si>
  <si>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</si>
  <si>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</si>
  <si>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</si>
  <si>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</si>
  <si>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</si>
  <si>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</si>
  <si>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</si>
  <si>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</si>
  <si>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</si>
  <si>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</si>
  <si>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Práce a dodávky HSV   </t>
  </si>
  <si>
    <t>ROZPOCET</t>
  </si>
  <si>
    <t>Zemní práce</t>
  </si>
  <si>
    <t>K</t>
  </si>
  <si>
    <t>100004220</t>
  </si>
  <si>
    <t>Hutnění sypaniny z horniny tř. 5 až 7 kolem objektu tl vrstvy do 300 mm</t>
  </si>
  <si>
    <t>m3</t>
  </si>
  <si>
    <t>4</t>
  </si>
  <si>
    <t>132251255</t>
  </si>
  <si>
    <t>Hloubení rýh nezapažených š do 2000 mm v hornině třídy těžitelnosti I skupiny 3 objem do 1000 m3 strojně</t>
  </si>
  <si>
    <t>-907218891</t>
  </si>
  <si>
    <t>3</t>
  </si>
  <si>
    <t>899722114</t>
  </si>
  <si>
    <t>Krytí potrubí z plastů výstražnou fólií z PVC 40 cm</t>
  </si>
  <si>
    <t>m</t>
  </si>
  <si>
    <t>6</t>
  </si>
  <si>
    <t xml:space="preserve">Svislé a kompletní konstrukce   </t>
  </si>
  <si>
    <t>358315114</t>
  </si>
  <si>
    <t>Bourání stoky kompletní nebo vybourání otvorů z prostého betonu plochy do 4 m2</t>
  </si>
  <si>
    <t>8</t>
  </si>
  <si>
    <t>5</t>
  </si>
  <si>
    <t>899101211</t>
  </si>
  <si>
    <t>Demontáž poklopů litinových nebo ocelových včetně rámů hmotnosti do 50 kg</t>
  </si>
  <si>
    <t>kus</t>
  </si>
  <si>
    <t>10</t>
  </si>
  <si>
    <t xml:space="preserve">Vodorovné konstrukce   </t>
  </si>
  <si>
    <t>451572111</t>
  </si>
  <si>
    <t>Lože pod potrubí otevřený výkop z kameniva drobného těženého</t>
  </si>
  <si>
    <t>12</t>
  </si>
  <si>
    <t>7</t>
  </si>
  <si>
    <t>M</t>
  </si>
  <si>
    <t>589325760</t>
  </si>
  <si>
    <t>směs pro beton třída C 16/20 X0,XC1 kamenivo do 22 mm</t>
  </si>
  <si>
    <t>14</t>
  </si>
  <si>
    <t xml:space="preserve">Trubní vedení   </t>
  </si>
  <si>
    <t>871350320</t>
  </si>
  <si>
    <t>Montáž kanalizačního potrubí hladkého plnostěnného SN 12 z polypropylenu DN 200</t>
  </si>
  <si>
    <t>16</t>
  </si>
  <si>
    <t>9</t>
  </si>
  <si>
    <t>286147200</t>
  </si>
  <si>
    <t>trubka kanalizační žebrovaná ULTRA RIB 2 DIN (PP) vnitřní průměr 200mm, dl. 2m</t>
  </si>
  <si>
    <t>18</t>
  </si>
  <si>
    <t>871390330</t>
  </si>
  <si>
    <t>Montáž kanalizačního potrubí hladkého plnostěnného SN 16 z polypropylenu DN 400</t>
  </si>
  <si>
    <t>20</t>
  </si>
  <si>
    <t>11</t>
  </si>
  <si>
    <t>286147340</t>
  </si>
  <si>
    <t>trubka kanalizační žebrovaná ULTRA RIB 2 DIN (PP) vnitřní průměr 400mm, dl. 5m</t>
  </si>
  <si>
    <t>22</t>
  </si>
  <si>
    <t>286147590</t>
  </si>
  <si>
    <t>koleno 45st. URB 200mm pro potrubí kanalizační žebrované ULTRA RIB</t>
  </si>
  <si>
    <t>24</t>
  </si>
  <si>
    <t>13</t>
  </si>
  <si>
    <t>286147750</t>
  </si>
  <si>
    <t>odbočka 45st. UREA/UR 315/315mm pro potrubí kanalizační žebrované ULTRA RIB</t>
  </si>
  <si>
    <t>26</t>
  </si>
  <si>
    <t>894211231</t>
  </si>
  <si>
    <t>Šachty kanalizační kruhové z prostého betonu na potrubí DN 350 nebo 400 dno kamenina</t>
  </si>
  <si>
    <t>28</t>
  </si>
  <si>
    <t>894211232</t>
  </si>
  <si>
    <t>30</t>
  </si>
  <si>
    <t>894211233</t>
  </si>
  <si>
    <t>32</t>
  </si>
  <si>
    <t>17</t>
  </si>
  <si>
    <t>894812006</t>
  </si>
  <si>
    <t>Revizní a čistící šachta z PP šachtové dno DN 400/200 přímý tok</t>
  </si>
  <si>
    <t>34</t>
  </si>
  <si>
    <t>894812033</t>
  </si>
  <si>
    <t>Revizní a čistící šachta z PP DN 400 šachtová roura korugovaná bez hrdla světlé hloubky 2000 mm</t>
  </si>
  <si>
    <t>36</t>
  </si>
  <si>
    <t>19</t>
  </si>
  <si>
    <t>894812041</t>
  </si>
  <si>
    <t>Příplatek k rourám revizní a čistící šachty z PP DN 400 za uříznutí šachtové roury</t>
  </si>
  <si>
    <t>38</t>
  </si>
  <si>
    <t>894812062</t>
  </si>
  <si>
    <t>Revizní a čistící šachta z PP DN 400 poklop litinový s betonovým rámem pro třídu zatížení B125</t>
  </si>
  <si>
    <t>40</t>
  </si>
  <si>
    <t>895941311</t>
  </si>
  <si>
    <t>Zřízení vpusti kanalizační uliční z betonových dílců typ UVB-50</t>
  </si>
  <si>
    <t>42</t>
  </si>
  <si>
    <t>592238520</t>
  </si>
  <si>
    <t>dno betonové pro uliční vpusť s kalovou prohlubní TBV-Q 2a 45x30x5 cm</t>
  </si>
  <si>
    <t>44</t>
  </si>
  <si>
    <t>23</t>
  </si>
  <si>
    <t>592238570</t>
  </si>
  <si>
    <t>skruž betonová pro uliční vpusť horní TBV-Q 450/295/5b, 45x29,5x5 cm</t>
  </si>
  <si>
    <t>46</t>
  </si>
  <si>
    <t>592238640</t>
  </si>
  <si>
    <t>prstenec betonový pro uliční vpusť vyrovnávací TBV-Q 390/60/10a, 39x6x13 cm</t>
  </si>
  <si>
    <t>48</t>
  </si>
  <si>
    <t>25</t>
  </si>
  <si>
    <t>592238780</t>
  </si>
  <si>
    <t>mříž M1 D400 DIN 19583-13, 500/500 mm</t>
  </si>
  <si>
    <t>50</t>
  </si>
  <si>
    <t>592238581</t>
  </si>
  <si>
    <t>skruž betonová pro uliční vpusť horní TBV-Q 450/570/3z se sifonem, 45x57x5 cm</t>
  </si>
  <si>
    <t>52</t>
  </si>
  <si>
    <t>27</t>
  </si>
  <si>
    <t>592238740</t>
  </si>
  <si>
    <t>koš pozink. C3 DIN 4052, vysoký, pro rám 500/300</t>
  </si>
  <si>
    <t>54</t>
  </si>
  <si>
    <t>899104112</t>
  </si>
  <si>
    <t>Osazení poklopů litinových nebo ocelových včetně rámů pro třídu zatížení D400, E600</t>
  </si>
  <si>
    <t>56</t>
  </si>
  <si>
    <t>29</t>
  </si>
  <si>
    <t>286619360</t>
  </si>
  <si>
    <t>poklop litinový DN600 D400</t>
  </si>
  <si>
    <t>58</t>
  </si>
  <si>
    <t>997</t>
  </si>
  <si>
    <t>Přesun sutě</t>
  </si>
  <si>
    <t>997013501</t>
  </si>
  <si>
    <t>Odvoz suti a vybouraných hmot na skládku nebo meziskládku do 1 km se složením</t>
  </si>
  <si>
    <t>t</t>
  </si>
  <si>
    <t>-461654372</t>
  </si>
  <si>
    <t>31</t>
  </si>
  <si>
    <t>997013509</t>
  </si>
  <si>
    <t>Příplatek k odvozu suti a vybouraných hmot na skládku ZKD 1 km přes 1 km</t>
  </si>
  <si>
    <t>1780391337</t>
  </si>
  <si>
    <t>997013861</t>
  </si>
  <si>
    <t>Poplatek za uložení stavebního odpadu na recyklační skládce (skládkovné) z prostého betonu kód odpadu 17 01 01</t>
  </si>
  <si>
    <t>-1792793773</t>
  </si>
  <si>
    <t>VV</t>
  </si>
  <si>
    <t>"beton" 73,59</t>
  </si>
  <si>
    <t>Součet</t>
  </si>
  <si>
    <t>33</t>
  </si>
  <si>
    <t>997013871</t>
  </si>
  <si>
    <t>Poplatek za uložení stavebního odpadu na recyklační skládce (skládkovné) směsného stavebního a demoličního kód odpadu 17 09 04</t>
  </si>
  <si>
    <t>1675052865</t>
  </si>
  <si>
    <t>"poklopy" 2,05</t>
  </si>
  <si>
    <t>998</t>
  </si>
  <si>
    <t xml:space="preserve">Přesun hmot   </t>
  </si>
  <si>
    <t>998276101</t>
  </si>
  <si>
    <t>Přesun hmot pro trubní vedení z trub z plastických hmot otevřený výkop</t>
  </si>
  <si>
    <t>64</t>
  </si>
  <si>
    <t>35</t>
  </si>
  <si>
    <t>998276124</t>
  </si>
  <si>
    <t>Příplatek k přesunu hmot pro trubní vedení z trub z plastických hmot za zvětšený přesun do 500 m</t>
  </si>
  <si>
    <t>66</t>
  </si>
  <si>
    <t>02 - SO 02 Komunikace</t>
  </si>
  <si>
    <t>HSV - Práce a dodávky HSV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</si>
  <si>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</si>
  <si>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</si>
  <si>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</si>
  <si>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998 - Přesun hmot</t>
  </si>
  <si>
    <t>Práce a dodávky HSV</t>
  </si>
  <si>
    <t>113106361</t>
  </si>
  <si>
    <t>Rozebrání dlažeb při překopech vozovek z drobných kostek s ložem z kameniva strojně pl do 15 m2</t>
  </si>
  <si>
    <t>m2</t>
  </si>
  <si>
    <t>-199151785</t>
  </si>
  <si>
    <t>1250</t>
  </si>
  <si>
    <t>113107123</t>
  </si>
  <si>
    <t>Odstranění podkladu z kameniva drceného tl přes 200 do 300 mm ručně</t>
  </si>
  <si>
    <t>1418874642</t>
  </si>
  <si>
    <t>1050+450</t>
  </si>
  <si>
    <t>113107141</t>
  </si>
  <si>
    <t>Odstranění podkladu živičného tl 50 mm ručně</t>
  </si>
  <si>
    <t>-888416799</t>
  </si>
  <si>
    <t>450</t>
  </si>
  <si>
    <t>113107313</t>
  </si>
  <si>
    <t>Odstranění podkladu z kameniva těženého tl přes 200 do 300 mm strojně pl do 50 m2</t>
  </si>
  <si>
    <t>-1497522573</t>
  </si>
  <si>
    <t>1250*0,25 'Přepočtené koeficientem množství</t>
  </si>
  <si>
    <t>113107323</t>
  </si>
  <si>
    <t>Odstranění podkladu z kameniva drceného tl přes 200 do 300 mm strojně pl do 50 m2</t>
  </si>
  <si>
    <t>-2027052459</t>
  </si>
  <si>
    <t>113107331</t>
  </si>
  <si>
    <t>Odstranění podkladu z betonu prostého tl přes 100 do 150 mm strojně pl do 50 m2</t>
  </si>
  <si>
    <t>-25593299</t>
  </si>
  <si>
    <t>113154114</t>
  </si>
  <si>
    <t>Frézování živičného krytu tl 100 mm pruh š 0,5 m pl do 500 m2 bez překážek v trase</t>
  </si>
  <si>
    <t>-2054357756</t>
  </si>
  <si>
    <t>113201112</t>
  </si>
  <si>
    <t>Vytrhání obrub silničních ležatých</t>
  </si>
  <si>
    <t>-150513199</t>
  </si>
  <si>
    <t>300*2+20</t>
  </si>
  <si>
    <t>113204111</t>
  </si>
  <si>
    <t>Vytrhání obrub záhonových</t>
  </si>
  <si>
    <t>1602746485</t>
  </si>
  <si>
    <t>300*2+100</t>
  </si>
  <si>
    <t>181951112</t>
  </si>
  <si>
    <t>Úprava pláně v hornině třídy těžitelnosti I skupiny 1 až 3 se zhutněním strojně</t>
  </si>
  <si>
    <t>-1614054890</t>
  </si>
  <si>
    <t>1250++1050+450</t>
  </si>
  <si>
    <t>Komunikace pozemní</t>
  </si>
  <si>
    <t>564851111</t>
  </si>
  <si>
    <t>Podklad ze štěrkodrtě ŠD plochy přes 100 m2 tl 150 mm</t>
  </si>
  <si>
    <t>-1887219100</t>
  </si>
  <si>
    <t>455</t>
  </si>
  <si>
    <t>564851114</t>
  </si>
  <si>
    <t>Podklad ze štěrkodrtě ŠD plochy přes 100 m2 tl 180 mm</t>
  </si>
  <si>
    <t>233155669</t>
  </si>
  <si>
    <t>1050</t>
  </si>
  <si>
    <t>564861111</t>
  </si>
  <si>
    <t>Podklad ze štěrkodrtě ŠD plochy přes 100 m2 tl 200 mm</t>
  </si>
  <si>
    <t>1264348660</t>
  </si>
  <si>
    <t>564871116</t>
  </si>
  <si>
    <t>Podklad ze štěrkodrtě ŠD plochy přes 100 m2 tl. 300 mm</t>
  </si>
  <si>
    <t>1837039126</t>
  </si>
  <si>
    <t>567132112</t>
  </si>
  <si>
    <t>Podklad ze směsi stmelené cementem SC C 8/10 (KSC I) tl 170 mm</t>
  </si>
  <si>
    <t>-85029831</t>
  </si>
  <si>
    <t>1250+455</t>
  </si>
  <si>
    <t>573191111</t>
  </si>
  <si>
    <t>Postřik infiltrační kationaktivní emulzí v množství 1 kg/m2</t>
  </si>
  <si>
    <t>-1883215103</t>
  </si>
  <si>
    <t>573211106</t>
  </si>
  <si>
    <t>Postřik živičný spojovací z asfaltu v množství 0,20 kg/m2</t>
  </si>
  <si>
    <t>1681142384</t>
  </si>
  <si>
    <t>577134131</t>
  </si>
  <si>
    <t>Asfaltový beton vrstva obrusná ACO 11 (ABS) tř. I tl 40 mm š do 3 m z modifikovaného asfaltu</t>
  </si>
  <si>
    <t>1705647085</t>
  </si>
  <si>
    <t>577155132</t>
  </si>
  <si>
    <t>Asfaltový beton vrstva ložní ACL 16 (ABH) tl 60 mm š do 3 m z modifikovaného asfaltu</t>
  </si>
  <si>
    <t>-1519188073</t>
  </si>
  <si>
    <t>591241111</t>
  </si>
  <si>
    <t>Kladení dlažby z kostek drobných z kamene na MC tl 50 mm</t>
  </si>
  <si>
    <t>-1177060634</t>
  </si>
  <si>
    <t>58381007</t>
  </si>
  <si>
    <t>kostka štípaná dlažební žula drobná 8/10</t>
  </si>
  <si>
    <t>501476424</t>
  </si>
  <si>
    <t>455*1,02 'Přepočtené koeficientem množství</t>
  </si>
  <si>
    <t>591441111</t>
  </si>
  <si>
    <t>Kladení dlažby z mozaiky jednobarevné komunikací pro pěší lože z MC</t>
  </si>
  <si>
    <t>1532337130</t>
  </si>
  <si>
    <t>1100</t>
  </si>
  <si>
    <t>58381010</t>
  </si>
  <si>
    <t>kostka řezanoštípaná dlažební žula 6x6x4cm</t>
  </si>
  <si>
    <t>-835619469</t>
  </si>
  <si>
    <t>1050*1,02 'Přepočtené koeficientem množství</t>
  </si>
  <si>
    <t>583811xx</t>
  </si>
  <si>
    <t>slepecká dlažba umělý kámen</t>
  </si>
  <si>
    <t>-1605654252</t>
  </si>
  <si>
    <t>55</t>
  </si>
  <si>
    <t>Trubní vedení</t>
  </si>
  <si>
    <t>899231111</t>
  </si>
  <si>
    <t>Výšková úprava uličního vstupu nebo vpusti do 200 mm zvýšením mříže</t>
  </si>
  <si>
    <t>-902382978</t>
  </si>
  <si>
    <t>899431111</t>
  </si>
  <si>
    <t>Výšková úprava uličního vstupu nebo vpusti do 200 mm zvýšením krycího hrnce, šoupěte nebo hydrantu</t>
  </si>
  <si>
    <t>-832057510</t>
  </si>
  <si>
    <t>Ostatní konstrukce a práce-bourání</t>
  </si>
  <si>
    <t>9121121XX</t>
  </si>
  <si>
    <t>Montáž sloupku zahrazovacího litinového vč. dodávky</t>
  </si>
  <si>
    <t>-1618751030</t>
  </si>
  <si>
    <t>914111111</t>
  </si>
  <si>
    <t>Montáž svislé dopravní značky do velikosti 1 m2 objímkami na sloupek nebo konzolu</t>
  </si>
  <si>
    <t>1428122825</t>
  </si>
  <si>
    <t>404455190</t>
  </si>
  <si>
    <t xml:space="preserve">značka dopravní svislá retroreflexní fólie tř. 1, FeZn-Al rám.  </t>
  </si>
  <si>
    <t>-75431592</t>
  </si>
  <si>
    <t>914511112</t>
  </si>
  <si>
    <t>Montáž sloupku dopravních značek délky do 3,5 m s betonovým základem a patkou D 60 mm</t>
  </si>
  <si>
    <t>584428193</t>
  </si>
  <si>
    <t>404452350</t>
  </si>
  <si>
    <t>sloupek Al 60 - 350</t>
  </si>
  <si>
    <t>-523433210</t>
  </si>
  <si>
    <t>404452400</t>
  </si>
  <si>
    <t>patka hliníková HP 60</t>
  </si>
  <si>
    <t>-1762755320</t>
  </si>
  <si>
    <t>404452530</t>
  </si>
  <si>
    <t>víčko plastové na sloupek 60</t>
  </si>
  <si>
    <t>115796215</t>
  </si>
  <si>
    <t>404452560</t>
  </si>
  <si>
    <t>upínací svorka na sloupek US 60</t>
  </si>
  <si>
    <t>858193167</t>
  </si>
  <si>
    <t>916131213</t>
  </si>
  <si>
    <t>Osazení silničního obrubníku betonového stojatého s boční opěrou do lože z betonu prostého</t>
  </si>
  <si>
    <t>-13686600</t>
  </si>
  <si>
    <t>740</t>
  </si>
  <si>
    <t>592174600</t>
  </si>
  <si>
    <t>obrubník betonový silniční</t>
  </si>
  <si>
    <t>-1165842888</t>
  </si>
  <si>
    <t>37</t>
  </si>
  <si>
    <t>916231213</t>
  </si>
  <si>
    <t>Osazení chodníkového obrubníku betonového stojatého s boční opěrou do lože z betonu prostého</t>
  </si>
  <si>
    <t>-1258858306</t>
  </si>
  <si>
    <t>510+45+80+140</t>
  </si>
  <si>
    <t>59217002</t>
  </si>
  <si>
    <t>obrubník betonový zahradní šedý 1000x50x200mm</t>
  </si>
  <si>
    <t>-2056851222</t>
  </si>
  <si>
    <t>39</t>
  </si>
  <si>
    <t>916241213</t>
  </si>
  <si>
    <t>Osazení obrubníku kamenného stojatého s boční opěrou do lože z betonu prostého</t>
  </si>
  <si>
    <t>-1468415271</t>
  </si>
  <si>
    <t>300*2+35+20</t>
  </si>
  <si>
    <t>300*2+48*4+50+50</t>
  </si>
  <si>
    <t>58380220</t>
  </si>
  <si>
    <t>krajník kamenný žulový silniční 110x250x800-2500mm</t>
  </si>
  <si>
    <t>165068151</t>
  </si>
  <si>
    <t>892</t>
  </si>
  <si>
    <t>892*1,02 'Přepočtené koeficientem množství</t>
  </si>
  <si>
    <t>41</t>
  </si>
  <si>
    <t>5838000x</t>
  </si>
  <si>
    <t>obrubník kamenný žulový 20x25</t>
  </si>
  <si>
    <t>1608906979</t>
  </si>
  <si>
    <t>655</t>
  </si>
  <si>
    <t>919112213</t>
  </si>
  <si>
    <t>Řezání spár pro vytvoření komůrky š 10 mm hl 25 mm pro těsnící zálivku v živičném krytu</t>
  </si>
  <si>
    <t>1927596107</t>
  </si>
  <si>
    <t>300</t>
  </si>
  <si>
    <t>43</t>
  </si>
  <si>
    <t>919122112</t>
  </si>
  <si>
    <t>Těsnění spár zálivkou za tepla pro komůrky š 10 mm hl 25 mm s těsnicím profilem</t>
  </si>
  <si>
    <t>-1670217238</t>
  </si>
  <si>
    <t>966006132</t>
  </si>
  <si>
    <t>Odstranění značek dopravních nebo orientačních se sloupky s betonovými patkami</t>
  </si>
  <si>
    <t>-1600576353</t>
  </si>
  <si>
    <t>45</t>
  </si>
  <si>
    <t>966006211</t>
  </si>
  <si>
    <t>Odstranění svislých dopravních značek ze sloupů, sloupků nebo konzol</t>
  </si>
  <si>
    <t>1682597248</t>
  </si>
  <si>
    <t>997211521</t>
  </si>
  <si>
    <t>Vodorovná doprava vybouraných hmot po suchu na vzdálenost do 1 km</t>
  </si>
  <si>
    <t>2035215210</t>
  </si>
  <si>
    <t>47</t>
  </si>
  <si>
    <t>997211529</t>
  </si>
  <si>
    <t>Příplatek ZKD 1 km u vodorovné dopravy vybouraných hmot</t>
  </si>
  <si>
    <t>1009704735</t>
  </si>
  <si>
    <t>997211612</t>
  </si>
  <si>
    <t>Nakládání vybouraných hmot na dopravní prostředky pro vodorovnou dopravu</t>
  </si>
  <si>
    <t>1124722637</t>
  </si>
  <si>
    <t>49</t>
  </si>
  <si>
    <t>997221861</t>
  </si>
  <si>
    <t>Poplatek za uložení stavebního odpadu na recyklační skládce (skládkovné) z prostého betonu pod kódem 17 01 01</t>
  </si>
  <si>
    <t>1212591552</t>
  </si>
  <si>
    <t>"beton" 406,25</t>
  </si>
  <si>
    <t>"dlažba" 400</t>
  </si>
  <si>
    <t>"obrubníky" 179,8+28</t>
  </si>
  <si>
    <t>997221873</t>
  </si>
  <si>
    <t>Poplatek za uložení stavebního odpadu na recyklační skládce (skládkovné) zeminy a kamení zatříděného do Katalogu odpadů pod kódem 17 05 04</t>
  </si>
  <si>
    <t>-2106286095</t>
  </si>
  <si>
    <t>"kamenivo" 660,0+156,25+550</t>
  </si>
  <si>
    <t>51</t>
  </si>
  <si>
    <t>997221875</t>
  </si>
  <si>
    <t>Poplatek za uložení stavebního odpadu na recyklační skládce (skládkovné) asfaltového bez obsahu dehtu zatříděného do Katalogu odpadů pod kódem 17 03 02</t>
  </si>
  <si>
    <t>-383830503</t>
  </si>
  <si>
    <t>"asfalt" 44,1</t>
  </si>
  <si>
    <t>"frézování" 287,5</t>
  </si>
  <si>
    <t>311158257</t>
  </si>
  <si>
    <t>"dopravní značky" 0,328+0,016</t>
  </si>
  <si>
    <t>Přesun hmot</t>
  </si>
  <si>
    <t>53</t>
  </si>
  <si>
    <t>998223011</t>
  </si>
  <si>
    <t>Přesun hmot pro pozemní komunikace s krytem dlážděným</t>
  </si>
  <si>
    <t>-1902539761</t>
  </si>
  <si>
    <t>1265,142*0,4 'Přepočtené koeficientem množství</t>
  </si>
  <si>
    <t>998225111</t>
  </si>
  <si>
    <t>Přesun hmot pro pozemní komunikace s krytem z kamene, monolitickým betonovým nebo živičným</t>
  </si>
  <si>
    <t>1735417525</t>
  </si>
  <si>
    <t>1265,142*0,6 'Přepočtené koeficientem množství</t>
  </si>
  <si>
    <t>03 - SO 03 Veřejné osvětlení</t>
  </si>
  <si>
    <t>D1 - Zemní práce</t>
  </si>
  <si>
    <t>D2 - Kabely a vodiče</t>
  </si>
  <si>
    <t xml:space="preserve">D3 - Svítidla a stožáry </t>
  </si>
  <si>
    <t>D4 - Ostatní práce</t>
  </si>
  <si>
    <t>D1</t>
  </si>
  <si>
    <t>Pol22</t>
  </si>
  <si>
    <t>Vytyčení trasy kabelového vedení v zastavěném terénu</t>
  </si>
  <si>
    <t>Pol23</t>
  </si>
  <si>
    <t>Nařezání a sejmutí drnu</t>
  </si>
  <si>
    <t>Pol24</t>
  </si>
  <si>
    <t>Odstranění porostu z keřů a stromků do f 5 cm - středně hustý porost</t>
  </si>
  <si>
    <t>Pol25</t>
  </si>
  <si>
    <t>Rozbourání živičných povrchů v síle vrstvy 5 ÷ 10 cm</t>
  </si>
  <si>
    <t>Pol26</t>
  </si>
  <si>
    <t>Řezání spáry v asfaltu, nebo v betonu do tl. 5 ÷ 8 cm</t>
  </si>
  <si>
    <t>Pol27</t>
  </si>
  <si>
    <t>Výkop sondy pro vyhledání stávajících kabelů (65 × 120 cm) vč. záhozu</t>
  </si>
  <si>
    <t>ks</t>
  </si>
  <si>
    <t>Pol28</t>
  </si>
  <si>
    <t>Výkop stožárové jámy v rovině pro stožár délky  5-6 m / zemina tř. 4</t>
  </si>
  <si>
    <t>Pol29</t>
  </si>
  <si>
    <t>Výkop stožárové jámy v rovině pro stožár délky  8-10 m / zemina tř. 4</t>
  </si>
  <si>
    <t>Pol30</t>
  </si>
  <si>
    <t>Stožárové pouzdro pro stožár VO do f 350 × 1500 mm - mimo osu trasy kabelu</t>
  </si>
  <si>
    <t>Pol31</t>
  </si>
  <si>
    <t>Elektroinstalační trubka ohebná plastová PE DN 50</t>
  </si>
  <si>
    <t>Pol32</t>
  </si>
  <si>
    <t>Zához stožárové jámy</t>
  </si>
  <si>
    <t>Pol33</t>
  </si>
  <si>
    <t>Ochrana prorůstání kořenů stromů do kabelů VO</t>
  </si>
  <si>
    <t>Pol34</t>
  </si>
  <si>
    <t>Výkop kabelové rýhy 50 × 120 cm (šířka/hloubka) / zemina tř. 4-5</t>
  </si>
  <si>
    <t>Pol35</t>
  </si>
  <si>
    <t>Zához kabelové rýhy 50 × 120 cm (šířka/hloubka) / zemina tř. 4-5</t>
  </si>
  <si>
    <t>Pol36</t>
  </si>
  <si>
    <t>Kabelové lože z písku tl. 10 cm</t>
  </si>
  <si>
    <t>Pol37</t>
  </si>
  <si>
    <t>Zakrytí kabelu výstražnou fólií PVC š. 33 cm</t>
  </si>
  <si>
    <t>Pol38</t>
  </si>
  <si>
    <t>Naložení a odvoz zeminy do 1 km</t>
  </si>
  <si>
    <t>Pol39</t>
  </si>
  <si>
    <t>Křížení se silovým kabelem, včetně dodávky a osazení betonového žlabu</t>
  </si>
  <si>
    <t>Pol41</t>
  </si>
  <si>
    <t>Zřízení podkladové vrstvy ze štěrkopísku tl. 10 cm (obnova povchů)</t>
  </si>
  <si>
    <t>Pol42</t>
  </si>
  <si>
    <t>Podkladová vrstva z betonu tř. 0</t>
  </si>
  <si>
    <t>Pol43</t>
  </si>
  <si>
    <t>Zřízení živičného povrchu 6cm</t>
  </si>
  <si>
    <t>Pol44</t>
  </si>
  <si>
    <t>Ruční položení drnu vč. pokropení</t>
  </si>
  <si>
    <t>Pol45</t>
  </si>
  <si>
    <t>Osetí povrchu trávou vč. dodávky osiva</t>
  </si>
  <si>
    <t>Pol46</t>
  </si>
  <si>
    <t>Zaměření kabelové trasy</t>
  </si>
  <si>
    <t>Pol47</t>
  </si>
  <si>
    <t>Zpracování výsledků zaměření, předání digitálně i ve výkresové podobě</t>
  </si>
  <si>
    <t>D2</t>
  </si>
  <si>
    <t>Kabely a vodiče</t>
  </si>
  <si>
    <t>Pol48</t>
  </si>
  <si>
    <t>Vodič FeZn  prům 10 mm  v zemi</t>
  </si>
  <si>
    <t>Pol49</t>
  </si>
  <si>
    <t>Nátěr zem konců 1x základovou barvou</t>
  </si>
  <si>
    <t>Pol50</t>
  </si>
  <si>
    <t>Základová barva - 0,175kg/m2</t>
  </si>
  <si>
    <t>kg</t>
  </si>
  <si>
    <t>Pol63</t>
  </si>
  <si>
    <t>Trubka HDPE 40</t>
  </si>
  <si>
    <t>60</t>
  </si>
  <si>
    <t>Pol51</t>
  </si>
  <si>
    <t>Kabel CYKY-O 4x16 mm2</t>
  </si>
  <si>
    <t>62</t>
  </si>
  <si>
    <t>Pol52</t>
  </si>
  <si>
    <t>Ukončení kabelu záklopkou nebo páskou do 4x16 mm2</t>
  </si>
  <si>
    <t>D3</t>
  </si>
  <si>
    <t xml:space="preserve">Svítidla a stožáry </t>
  </si>
  <si>
    <t>Pol64</t>
  </si>
  <si>
    <t>svítidlo optika 5118 24 LG Innotek 3535 Gen4 700mA WW 355722 Flat Glass Extra Clear Smooth, včetně držáku</t>
  </si>
  <si>
    <t>Pol65</t>
  </si>
  <si>
    <t>svítidlo optika 5117 24 LG Innotek 3535 Gen4 700mA WW 355702 Flat Glass Extra Clear Smooth, včetně držáku</t>
  </si>
  <si>
    <t>68</t>
  </si>
  <si>
    <t>Pol55</t>
  </si>
  <si>
    <t>Stožár vč. žározinkové úpravy,  (výška nadzemní části 8m)</t>
  </si>
  <si>
    <t>70</t>
  </si>
  <si>
    <t>Pol56</t>
  </si>
  <si>
    <t>Kabel CYKY 3Cx1,5 mm2</t>
  </si>
  <si>
    <t>72</t>
  </si>
  <si>
    <t>Pol57</t>
  </si>
  <si>
    <t>Stožárová elektrovýzbroj</t>
  </si>
  <si>
    <t>74</t>
  </si>
  <si>
    <t>Pol58</t>
  </si>
  <si>
    <t>výpočet dle parametrů uvedených ve zprávě</t>
  </si>
  <si>
    <t>kpl</t>
  </si>
  <si>
    <t>76</t>
  </si>
  <si>
    <t>Pol59</t>
  </si>
  <si>
    <t>revize</t>
  </si>
  <si>
    <t>78</t>
  </si>
  <si>
    <t>D4</t>
  </si>
  <si>
    <t>Ostatní práce</t>
  </si>
  <si>
    <t>Pol60</t>
  </si>
  <si>
    <t>Demontáž stávajícího VO</t>
  </si>
  <si>
    <t>80</t>
  </si>
  <si>
    <t>Pol61</t>
  </si>
  <si>
    <t>Odvoz stavebních a demoličních odpadů, zákonné nakládání s těmito odpady a doprava stavebního materiálu</t>
  </si>
  <si>
    <t>82</t>
  </si>
  <si>
    <t>Pol62</t>
  </si>
  <si>
    <t>pomocný spojovací a podružný materiál při zapojování přepojování svítidel</t>
  </si>
  <si>
    <t>84</t>
  </si>
  <si>
    <t>04 - SO 04 sadové úpravy</t>
  </si>
  <si>
    <t>D1 - ochrana kmene</t>
  </si>
  <si>
    <t>D2 - odstranění nevhodných dřevin</t>
  </si>
  <si>
    <t>D3 - odstranění pařezů</t>
  </si>
  <si>
    <t xml:space="preserve">D4 - vodorovné přemístění větví, kmenů nebo pařezů </t>
  </si>
  <si>
    <t>D5 - Výsadby</t>
  </si>
  <si>
    <t>D6 - ostatní materiál</t>
  </si>
  <si>
    <t>D7 - rostlinný materiál</t>
  </si>
  <si>
    <t>D8 - stromy</t>
  </si>
  <si>
    <t>D9 - trvalky a trávy - kontejnerované, vel. Kontejneru 120 - 250 mm</t>
  </si>
  <si>
    <t>D10 - cibuloviny</t>
  </si>
  <si>
    <t>D11 - přesun hmot a doprava</t>
  </si>
  <si>
    <t>ochrana kmene</t>
  </si>
  <si>
    <t>184818231</t>
  </si>
  <si>
    <t>Ochrana kmene průměru do 300 mm bedněním výšky do 2 m (invent.č. 21)</t>
  </si>
  <si>
    <t>184818232</t>
  </si>
  <si>
    <t>Ochrana kmene průměru přes 300 do 500 mm bedněním výšky do 2 m (invent.č. 13)</t>
  </si>
  <si>
    <t>184818233</t>
  </si>
  <si>
    <t>Ochrana kmene průměru přes 500 do 700 mm bedněním výšky do 2 m (invent.č. 9)</t>
  </si>
  <si>
    <t>184818234</t>
  </si>
  <si>
    <t>Ochrana kmene průměru přes 700 do 900 mm bedněním výšky do 2 m (invent.č. 8)</t>
  </si>
  <si>
    <t>184818235</t>
  </si>
  <si>
    <t>Ochrana kmene průměru přes 1100 mm bedněním výšky do 2 m (invent.č. 46)</t>
  </si>
  <si>
    <t>odstranění nevhodných dřevin</t>
  </si>
  <si>
    <t>111212211</t>
  </si>
  <si>
    <t>Odstranění nevhodných dřevin do 100 m2 v do 1 m s odstraněním pařezů v rovině nebo svahu do 1:5</t>
  </si>
  <si>
    <t>112151351</t>
  </si>
  <si>
    <t>kácení stromu s postupným spouštěním koruny a kmene  D kmene přes 100 do 200 mm</t>
  </si>
  <si>
    <t>112151352</t>
  </si>
  <si>
    <t>kácení stromu s postupným spouštěním koruny a kmene  D kmene přes 200 do 300 mm</t>
  </si>
  <si>
    <t>112151353</t>
  </si>
  <si>
    <t>kácení stromu s postupným spouštěním koruny a kmene  D kmene přes 300 do 400 mm</t>
  </si>
  <si>
    <t>112151355</t>
  </si>
  <si>
    <t>kácení stromu s postupným spouštěním koruny a kmene  D kmene přes 500 do 600 mm</t>
  </si>
  <si>
    <t>112151357</t>
  </si>
  <si>
    <t>kácení stromu s postupným spouštěním koruny a kmene  D kmene přes 700 do 800 mm</t>
  </si>
  <si>
    <t>112151358</t>
  </si>
  <si>
    <t>kácení stromu s postupným spouštěním koruny a kmene  D kmene přes 800 do 900 mm</t>
  </si>
  <si>
    <t>odstranění pařezů</t>
  </si>
  <si>
    <t>112251221</t>
  </si>
  <si>
    <t>Odstranění pařezů v rovině a ve svahu do 1:5 odfrézováním , hloubky přes 0,2 do 0,5 m</t>
  </si>
  <si>
    <t xml:space="preserve">vodorovné přemístění větví, kmenů nebo pařezů </t>
  </si>
  <si>
    <t>162201411</t>
  </si>
  <si>
    <t>vodorovné přemístění kmenů stromů listnatých do 1 km D kmene přes 100 do 300 mm</t>
  </si>
  <si>
    <t>162201412</t>
  </si>
  <si>
    <t>vodorovné přemístění kmenů stromů listnatých do 1 km D kmene přes 300 do 500 mm</t>
  </si>
  <si>
    <t>162201413</t>
  </si>
  <si>
    <t>vodorovné přemístění kmenů stromů listnatých do 1 km D kmene přes 500 do 700 mm</t>
  </si>
  <si>
    <t>162201414</t>
  </si>
  <si>
    <t>vodorovné přemístění kmenů stromů listnatých do 1 km D kmene přes 700 do 900 mm</t>
  </si>
  <si>
    <t>162301951</t>
  </si>
  <si>
    <t>Příplatek k vodorovnému přemístění kmenů stromů listnatých D kmene přes 100 do 300 mm ZKD 1 km - 20 km</t>
  </si>
  <si>
    <t>162301952</t>
  </si>
  <si>
    <t>Příplatek k vodorovnému přemístění kmenů stromů listnatých D kmene přes 300 do 500 mm ZKD 1 km - 20 km</t>
  </si>
  <si>
    <t>162301953</t>
  </si>
  <si>
    <t>Příplatek k vodorovnému přemístění kmenů stromů listnatých D kmene přes 500 do 700 mm ZKD 1 km - 20 km</t>
  </si>
  <si>
    <t>162301954</t>
  </si>
  <si>
    <t>Příplatek k vodorovnému přemístění kmenů stromů listnatých D kmene přes 700 do 900 mm ZKD 1 km - 20 km</t>
  </si>
  <si>
    <t>162201401</t>
  </si>
  <si>
    <t>Vodorovné přemístění větví stromů listnatých do 1 km D kmene přes 100 do 300 mm</t>
  </si>
  <si>
    <t>162201402</t>
  </si>
  <si>
    <t>Vodorovné přemístění větví stromů listnatých do 1 km D kmene přes 300 do 500 mm</t>
  </si>
  <si>
    <t>162201403</t>
  </si>
  <si>
    <t>Vodorovné přemístění větví stromů listnatých do 1 km D kmene přes 500 do 700 mm</t>
  </si>
  <si>
    <t>162201404</t>
  </si>
  <si>
    <t>Vodorovné přemístění větví stromů listnatých do 1 km D kmene přes 700 do 900 mm</t>
  </si>
  <si>
    <t>162301931</t>
  </si>
  <si>
    <t>Příplatek k vodorovnému přemístění větví stromů listnatých D kmene přes 100 do 300 mm ZKD 1 km - 20 km</t>
  </si>
  <si>
    <t>162301932</t>
  </si>
  <si>
    <t>Příplatek k vodorovnému přemístění větví stromů listnatých D kmene přes 300 do 500 mm ZKD 1 km - 20 km</t>
  </si>
  <si>
    <t>162301933</t>
  </si>
  <si>
    <t>Příplatek k vodorovnému přemístění větví stromů listnatých D kmene přes 500 do 700 mm ZKD 1 km - 20 km</t>
  </si>
  <si>
    <t>162301934</t>
  </si>
  <si>
    <t>Příplatek k vodorovnému přemístění větví stromů listnatých D kmene přes 700 do 900 mm ZKD 1 km - 20 km</t>
  </si>
  <si>
    <t>Pol1</t>
  </si>
  <si>
    <t>Vodorovné přemístění hmoty z odfrézovaných pařezů, včetně nakládky</t>
  </si>
  <si>
    <t>997221658</t>
  </si>
  <si>
    <t>poplatek za uložení na skládce z rostlinných pletiv kód odpadu 02 01 03 (větve + keře)</t>
  </si>
  <si>
    <t>D5</t>
  </si>
  <si>
    <t>Výsadby</t>
  </si>
  <si>
    <t>119005153</t>
  </si>
  <si>
    <t>Vytýčení výsadeb s rozmístěním solitérních rostlin přes 30 do 50 ks</t>
  </si>
  <si>
    <t>119005123</t>
  </si>
  <si>
    <t>Vytýčení výsadeb zapojených nebo v záhonu plochy přes 10 do 100 m2 s rozmístěním rostlin do plochy nepravidelně</t>
  </si>
  <si>
    <t>183211211</t>
  </si>
  <si>
    <t>Založení štěrkového záhonu pro výsadbu trvalek v rovině nebo ve svahu do 1:5 v zemině skupiny 1-4</t>
  </si>
  <si>
    <t>183101221</t>
  </si>
  <si>
    <t>jamky pro výsadbu s výměnou 50% půdy zeminy tř.1-4 objem přes 0,4 - 1 m3 v rovině a svahu do 1:5</t>
  </si>
  <si>
    <t>183211323</t>
  </si>
  <si>
    <t>Výsadba květin krytokořenných D kontejneru přes 120 do 250 mm</t>
  </si>
  <si>
    <t>183211313</t>
  </si>
  <si>
    <t>Výsadba cibulí nebo hlíz</t>
  </si>
  <si>
    <t>184102116</t>
  </si>
  <si>
    <t>Výsadba dřeviny s balem D přes 0,6 do 0,8 m do jamky se zalitím v rovině a ve svahu do 1:5 - stromy</t>
  </si>
  <si>
    <t>Pol2</t>
  </si>
  <si>
    <t>Ukotvení kmene dřevin čtyřmi kůly D do 0,1 m délky přes 2 do 3 m</t>
  </si>
  <si>
    <t>184813161</t>
  </si>
  <si>
    <t>Zřízení ochranného nátěru kmene stromů do 1m výšky obvodu do 180 mm  - elastický nátěr kmene stromu (2 m výška)</t>
  </si>
  <si>
    <t>184215412</t>
  </si>
  <si>
    <t>Zhotovení závlahové mísy dřevin D přes 0,5 do 1,0 m v rovině nebo ve svahu do 1:5</t>
  </si>
  <si>
    <t>185851121</t>
  </si>
  <si>
    <t>Dovoz vody pro zálivku rostlin za vzdálenost do 1000 m</t>
  </si>
  <si>
    <t>185851129</t>
  </si>
  <si>
    <t>Příplatek k dovozu vody pro zálivku rostlin do 1000 m ZKD 1000 m - 10 km</t>
  </si>
  <si>
    <t>86</t>
  </si>
  <si>
    <t>185802114</t>
  </si>
  <si>
    <t>Hnojení půdy umělým hnojivem k jednotlivým rostlinám v rovině ve svahu  do 1:5 (hydrogel + hnojivo)</t>
  </si>
  <si>
    <t>88</t>
  </si>
  <si>
    <t>181411131</t>
  </si>
  <si>
    <t>Založení parkového trávníku výsevem plochy do 1000 m2 v rovině a ve svahu do 1:5</t>
  </si>
  <si>
    <t>90</t>
  </si>
  <si>
    <t>111151111</t>
  </si>
  <si>
    <t>Pokosení trávníku parterového plochy do 1000 m2 s odvozem do 20 km v rovině a svahu do 1:5</t>
  </si>
  <si>
    <t>92</t>
  </si>
  <si>
    <t>Pol3</t>
  </si>
  <si>
    <t>instalace obrubníku mezi záhon a trávník</t>
  </si>
  <si>
    <t>94</t>
  </si>
  <si>
    <t>D6</t>
  </si>
  <si>
    <t>ostatní materiál</t>
  </si>
  <si>
    <t>8211320</t>
  </si>
  <si>
    <t>voda pitná pro smluvní odběratele</t>
  </si>
  <si>
    <t>96</t>
  </si>
  <si>
    <t>10391100</t>
  </si>
  <si>
    <t>kůra mulčovací VL</t>
  </si>
  <si>
    <t>98</t>
  </si>
  <si>
    <t>10321100</t>
  </si>
  <si>
    <t>zahradní substrát pro výsadbu VL</t>
  </si>
  <si>
    <t>100</t>
  </si>
  <si>
    <t>Pol4</t>
  </si>
  <si>
    <t>4x kůl nad 250 cm se špicí,D 8 cm, impregnovaný + příčky (3 řady)+ úvazky = komplet /strom</t>
  </si>
  <si>
    <t>102</t>
  </si>
  <si>
    <t>Pol5</t>
  </si>
  <si>
    <t>ochrana kmene - elastický nátěr bílý (trvanlivost na kmenech cca 5 let)</t>
  </si>
  <si>
    <t>104</t>
  </si>
  <si>
    <t>Pol6</t>
  </si>
  <si>
    <t>hydrogel</t>
  </si>
  <si>
    <t>106</t>
  </si>
  <si>
    <t>Pol7</t>
  </si>
  <si>
    <t>štěrk - ostrohranné kamenivo frakce 8/16</t>
  </si>
  <si>
    <t>108</t>
  </si>
  <si>
    <t>Pol8</t>
  </si>
  <si>
    <t>písek - zásypový písek hrubý, frakce 0-1 mm</t>
  </si>
  <si>
    <t>110</t>
  </si>
  <si>
    <t>Pol9</t>
  </si>
  <si>
    <t>travní osivo -okrasná směs s jemnými odrůdami jílku vtrvalého a kostřavou červenou</t>
  </si>
  <si>
    <t>112</t>
  </si>
  <si>
    <t>57</t>
  </si>
  <si>
    <t>Pol10</t>
  </si>
  <si>
    <t>obrubník -  pružná pásovina výška 14 cm, síla plechu 0,7 mm, délka 100 cm, galvanicky pokovený plech</t>
  </si>
  <si>
    <t>114</t>
  </si>
  <si>
    <t>Pol11</t>
  </si>
  <si>
    <t>hnojivo - tabletové, postupně se uvolňující 5ks/strom</t>
  </si>
  <si>
    <t>116</t>
  </si>
  <si>
    <t>D7</t>
  </si>
  <si>
    <t>rostlinný materiál</t>
  </si>
  <si>
    <t>D8</t>
  </si>
  <si>
    <t>stromy</t>
  </si>
  <si>
    <t>59</t>
  </si>
  <si>
    <t>Pol12</t>
  </si>
  <si>
    <t>S1 - Acer campestre ´Lienco´- javor babyka ´Lienco´, kmenová forma, výška nasazení koruny min. 2,2 m, ZB 16-18</t>
  </si>
  <si>
    <t>118</t>
  </si>
  <si>
    <t>D9</t>
  </si>
  <si>
    <t>trvalky a trávy - kontejnerované, vel. Kontejneru 120 - 250 mm</t>
  </si>
  <si>
    <t>Pol13</t>
  </si>
  <si>
    <t>T1 - Gaura lindheimeri - svíčkovec, bílá</t>
  </si>
  <si>
    <t>120</t>
  </si>
  <si>
    <t>61</t>
  </si>
  <si>
    <t>Pol14</t>
  </si>
  <si>
    <t>T2 - Iberis serpervirens ´Schneeflocke´- iberka vždyzelená ´Schneeflocke´</t>
  </si>
  <si>
    <t>122</t>
  </si>
  <si>
    <t>Pol15</t>
  </si>
  <si>
    <t>T3 - Pennisetum alopecuroides ´Hameln´- dochan psárkovitý ´Hameln´</t>
  </si>
  <si>
    <t>124</t>
  </si>
  <si>
    <t>63</t>
  </si>
  <si>
    <t>Pol16</t>
  </si>
  <si>
    <t>T4 - Phlomis russeliana - sápa Russelova</t>
  </si>
  <si>
    <t>126</t>
  </si>
  <si>
    <t>Pol17</t>
  </si>
  <si>
    <t>T5 - Sedum telephium ´Herbstfreude´- rozchodník veliký ´Herbstreude´</t>
  </si>
  <si>
    <t>128</t>
  </si>
  <si>
    <t>65</t>
  </si>
  <si>
    <t>Pol18</t>
  </si>
  <si>
    <t>T6 - Sedum telephium ´Vera Jamson´- rozchodník veliký ´V. J.´</t>
  </si>
  <si>
    <t>130</t>
  </si>
  <si>
    <t>Pol19</t>
  </si>
  <si>
    <t>T7 - Stipa gigantea - kavyl obrovský</t>
  </si>
  <si>
    <t>132</t>
  </si>
  <si>
    <t>D10</t>
  </si>
  <si>
    <t>cibuloviny</t>
  </si>
  <si>
    <t>67</t>
  </si>
  <si>
    <t>Pol20</t>
  </si>
  <si>
    <t>Tulipa - tulipán, mix bílé, růžové - botanické druhy</t>
  </si>
  <si>
    <t>134</t>
  </si>
  <si>
    <t>D11</t>
  </si>
  <si>
    <t>přesun hmot a doprava</t>
  </si>
  <si>
    <t>998231411</t>
  </si>
  <si>
    <t>Ruční přesun hmot pro sadovnické a krajinářské úpravy do 100 m - ostatní materiál</t>
  </si>
  <si>
    <t>136</t>
  </si>
  <si>
    <t>69</t>
  </si>
  <si>
    <t>Pol21</t>
  </si>
  <si>
    <t>doprava - ostatní materiál</t>
  </si>
  <si>
    <t>138</t>
  </si>
  <si>
    <t>05 - SO 05 Povýsadbová péče (36 měsíců)</t>
  </si>
  <si>
    <t>HSV - HSV</t>
  </si>
  <si>
    <t xml:space="preserve">    111 - Povýsadbová péče</t>
  </si>
  <si>
    <t>111</t>
  </si>
  <si>
    <t>Povýsadbová péče</t>
  </si>
  <si>
    <t>111R0001</t>
  </si>
  <si>
    <t>Povýsadbová péče (36 měsíců)</t>
  </si>
  <si>
    <t>-1633392527</t>
  </si>
  <si>
    <t>901 -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</si>
  <si>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</si>
  <si>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</si>
  <si>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</si>
  <si>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</si>
  <si>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</si>
  <si>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</si>
  <si>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</si>
  <si>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</si>
  <si>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</si>
  <si>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</si>
  <si>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 - pasportizace/repasportizace</t>
  </si>
  <si>
    <t>-1817092134</t>
  </si>
  <si>
    <t>012103000</t>
  </si>
  <si>
    <t>Geodetické práce před výstavbou</t>
  </si>
  <si>
    <t>-1832483463</t>
  </si>
  <si>
    <t>012203000</t>
  </si>
  <si>
    <t>Geodetické práce při provádění stavby</t>
  </si>
  <si>
    <t>-1692705604</t>
  </si>
  <si>
    <t>012303000</t>
  </si>
  <si>
    <t>Geodetické práce po výstavbě</t>
  </si>
  <si>
    <t>1737732026</t>
  </si>
  <si>
    <t>012403R00</t>
  </si>
  <si>
    <t>Geometrický plán pro zápis do KN</t>
  </si>
  <si>
    <t>1024</t>
  </si>
  <si>
    <t>-1667859499</t>
  </si>
  <si>
    <t>013203000</t>
  </si>
  <si>
    <t>Dokumentace stavby bez rozlišení - DIO</t>
  </si>
  <si>
    <t>628259685</t>
  </si>
  <si>
    <t>013254000</t>
  </si>
  <si>
    <t>Projektová dokumentace skutečného provedení stavby</t>
  </si>
  <si>
    <t>-571241057</t>
  </si>
  <si>
    <t>VRN3</t>
  </si>
  <si>
    <t>Zařízení staveniště</t>
  </si>
  <si>
    <t>030001000</t>
  </si>
  <si>
    <t>681621867</t>
  </si>
  <si>
    <t>034303000</t>
  </si>
  <si>
    <t>Dopravní značení na staveništi</t>
  </si>
  <si>
    <t>1756585596</t>
  </si>
  <si>
    <t>VRN4</t>
  </si>
  <si>
    <t>Inženýrská činnost</t>
  </si>
  <si>
    <t>043002000</t>
  </si>
  <si>
    <t>Zkoušky a ostatní měření</t>
  </si>
  <si>
    <t>260051988</t>
  </si>
  <si>
    <t>VRN9</t>
  </si>
  <si>
    <t>Ostatní náklady</t>
  </si>
  <si>
    <t>R-007.1</t>
  </si>
  <si>
    <t>Sondy</t>
  </si>
  <si>
    <t>1237871345</t>
  </si>
  <si>
    <t>R-012</t>
  </si>
  <si>
    <t>Vytyčení všech IS</t>
  </si>
  <si>
    <t>-979984817</t>
  </si>
  <si>
    <t>nové položky</t>
  </si>
  <si>
    <t>Změna popisu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</si>
</sst>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color rgb="FFFF0000"/>
      <name val="Arial CE"/>
      <family val="2"/>
    </font>
    <font>
      <sz val="10"/>
      <color rgb="FF00B0F0"/>
      <name val="Arial CE"/>
      <family val="2"/>
    </font>
    <font>
      <sz val="9"/>
      <color rgb="FF00B0F0"/>
      <name val="Arial CE"/>
      <family val="2"/>
    </font>
    <font>
      <sz val="9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22" xfId="0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49" fontId="41" fillId="0" borderId="22" xfId="0" applyNumberFormat="1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167" fontId="41" fillId="0" borderId="22" xfId="0" applyNumberFormat="1" applyFont="1" applyBorder="1" applyAlignment="1" applyProtection="1">
      <alignment vertical="center"/>
      <protection locked="0"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 locked="0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190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02" t="s">
        <v>14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R5" s="18"/>
      <c r="BE5" s="199" t="s">
        <v>15</v>
      </c>
      <c r="BS5" s="15" t="s">
        <v>6</v>
      </c>
    </row>
    <row r="6" spans="2:71" ht="36.95" customHeight="1">
      <c r="B6" s="18"/>
      <c r="D6" s="24" t="s">
        <v>16</v>
      </c>
      <c r="K6" s="203" t="s">
        <v>17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R6" s="18"/>
      <c r="BE6" s="200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00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00"/>
      <c r="BS8" s="15" t="s">
        <v>6</v>
      </c>
    </row>
    <row r="9" spans="2:71" ht="14.45" customHeight="1">
      <c r="B9" s="18"/>
      <c r="AR9" s="18"/>
      <c r="BE9" s="200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00"/>
      <c r="BS10" s="15" t="s">
        <v>6</v>
      </c>
    </row>
    <row r="11" spans="2:71" ht="18.4" customHeight="1">
      <c r="B11" s="18"/>
      <c r="E11" s="23" t="s">
        <v>21</v>
      </c>
      <c r="AK11" s="25" t="s">
        <v>26</v>
      </c>
      <c r="AN11" s="23" t="s">
        <v>1</v>
      </c>
      <c r="AR11" s="18"/>
      <c r="BE11" s="200"/>
      <c r="BS11" s="15" t="s">
        <v>6</v>
      </c>
    </row>
    <row r="12" spans="2:71" ht="6.95" customHeight="1">
      <c r="B12" s="18"/>
      <c r="AR12" s="18"/>
      <c r="BE12" s="200"/>
      <c r="BS12" s="15" t="s">
        <v>6</v>
      </c>
    </row>
    <row r="13" spans="2:71" ht="12" customHeight="1">
      <c r="B13" s="18"/>
      <c r="D13" s="25" t="s">
        <v>27</v>
      </c>
      <c r="AK13" s="25" t="s">
        <v>25</v>
      </c>
      <c r="AN13" s="27" t="s">
        <v>28</v>
      </c>
      <c r="AR13" s="18"/>
      <c r="BE13" s="200"/>
      <c r="BS13" s="15" t="s">
        <v>6</v>
      </c>
    </row>
    <row r="14" spans="2:71" ht="12.75">
      <c r="B14" s="18"/>
      <c r="E14" s="204" t="s">
        <v>28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5" t="s">
        <v>26</v>
      </c>
      <c r="AN14" s="27" t="s">
        <v>28</v>
      </c>
      <c r="AR14" s="18"/>
      <c r="BE14" s="200"/>
      <c r="BS14" s="15" t="s">
        <v>6</v>
      </c>
    </row>
    <row r="15" spans="2:71" ht="6.95" customHeight="1">
      <c r="B15" s="18"/>
      <c r="AR15" s="18"/>
      <c r="BE15" s="200"/>
      <c r="BS15" s="15" t="s">
        <v>3</v>
      </c>
    </row>
    <row r="16" spans="2:71" ht="12" customHeight="1">
      <c r="B16" s="18"/>
      <c r="D16" s="25" t="s">
        <v>29</v>
      </c>
      <c r="AK16" s="25" t="s">
        <v>25</v>
      </c>
      <c r="AN16" s="23" t="s">
        <v>1</v>
      </c>
      <c r="AR16" s="18"/>
      <c r="BE16" s="200"/>
      <c r="BS16" s="15" t="s">
        <v>3</v>
      </c>
    </row>
    <row r="17" spans="2:71" ht="18.4" customHeight="1">
      <c r="B17" s="18"/>
      <c r="E17" s="23" t="s">
        <v>21</v>
      </c>
      <c r="AK17" s="25" t="s">
        <v>26</v>
      </c>
      <c r="AN17" s="23" t="s">
        <v>1</v>
      </c>
      <c r="AR17" s="18"/>
      <c r="BE17" s="200"/>
      <c r="BS17" s="15" t="s">
        <v>30</v>
      </c>
    </row>
    <row r="18" spans="2:71" ht="6.95" customHeight="1">
      <c r="B18" s="18"/>
      <c r="AR18" s="18"/>
      <c r="BE18" s="200"/>
      <c r="BS18" s="15" t="s">
        <v>6</v>
      </c>
    </row>
    <row r="19" spans="2:71" ht="12" customHeight="1">
      <c r="B19" s="18"/>
      <c r="D19" s="25" t="s">
        <v>31</v>
      </c>
      <c r="AK19" s="25" t="s">
        <v>25</v>
      </c>
      <c r="AN19" s="23" t="s">
        <v>1</v>
      </c>
      <c r="AR19" s="18"/>
      <c r="BE19" s="200"/>
      <c r="BS19" s="15" t="s">
        <v>6</v>
      </c>
    </row>
    <row r="20" spans="2:71" ht="18.4" customHeight="1">
      <c r="B20" s="18"/>
      <c r="E20" s="23" t="s">
        <v>21</v>
      </c>
      <c r="AK20" s="25" t="s">
        <v>26</v>
      </c>
      <c r="AN20" s="23" t="s">
        <v>1</v>
      </c>
      <c r="AR20" s="18"/>
      <c r="BE20" s="200"/>
      <c r="BS20" s="15" t="s">
        <v>30</v>
      </c>
    </row>
    <row r="21" spans="2:57" ht="6.95" customHeight="1">
      <c r="B21" s="18"/>
      <c r="AR21" s="18"/>
      <c r="BE21" s="200"/>
    </row>
    <row r="22" spans="2:57" ht="12" customHeight="1">
      <c r="B22" s="18"/>
      <c r="D22" s="25" t="s">
        <v>32</v>
      </c>
      <c r="AR22" s="18"/>
      <c r="BE22" s="200"/>
    </row>
    <row r="23" spans="2:57" ht="16.5" customHeight="1">
      <c r="B23" s="18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18"/>
      <c r="BE23" s="200"/>
    </row>
    <row r="24" spans="2:57" ht="6.95" customHeight="1">
      <c r="B24" s="18"/>
      <c r="AR24" s="18"/>
      <c r="BE24" s="200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0"/>
    </row>
    <row r="26" spans="2:57" s="1" customFormat="1" ht="25.9" customHeight="1">
      <c r="B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7">
        <f>ROUND(AG94,2)</f>
        <v>0</v>
      </c>
      <c r="AL26" s="208"/>
      <c r="AM26" s="208"/>
      <c r="AN26" s="208"/>
      <c r="AO26" s="208"/>
      <c r="AR26" s="30"/>
      <c r="BE26" s="200"/>
    </row>
    <row r="27" spans="2:57" s="1" customFormat="1" ht="6.95" customHeight="1">
      <c r="B27" s="30"/>
      <c r="AR27" s="30"/>
      <c r="BE27" s="200"/>
    </row>
    <row r="28" spans="2:57" s="1" customFormat="1" ht="12.75">
      <c r="B28" s="30"/>
      <c r="L28" s="209" t="s">
        <v>34</v>
      </c>
      <c r="M28" s="209"/>
      <c r="N28" s="209"/>
      <c r="O28" s="209"/>
      <c r="P28" s="209"/>
      <c r="W28" s="209" t="s">
        <v>35</v>
      </c>
      <c r="X28" s="209"/>
      <c r="Y28" s="209"/>
      <c r="Z28" s="209"/>
      <c r="AA28" s="209"/>
      <c r="AB28" s="209"/>
      <c r="AC28" s="209"/>
      <c r="AD28" s="209"/>
      <c r="AE28" s="209"/>
      <c r="AK28" s="209" t="s">
        <v>36</v>
      </c>
      <c r="AL28" s="209"/>
      <c r="AM28" s="209"/>
      <c r="AN28" s="209"/>
      <c r="AO28" s="209"/>
      <c r="AR28" s="30"/>
      <c r="BE28" s="200"/>
    </row>
    <row r="29" spans="2:57" s="2" customFormat="1" ht="14.45" customHeight="1">
      <c r="B29" s="34"/>
      <c r="D29" s="25" t="s">
        <v>37</v>
      </c>
      <c r="F29" s="25" t="s">
        <v>38</v>
      </c>
      <c r="L29" s="194">
        <v>0.21</v>
      </c>
      <c r="M29" s="193"/>
      <c r="N29" s="193"/>
      <c r="O29" s="193"/>
      <c r="P29" s="193"/>
      <c r="W29" s="192">
        <f>ROUND(AZ94,2)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ROUND(AV94,2)</f>
        <v>0</v>
      </c>
      <c r="AL29" s="193"/>
      <c r="AM29" s="193"/>
      <c r="AN29" s="193"/>
      <c r="AO29" s="193"/>
      <c r="AR29" s="34"/>
      <c r="BE29" s="201"/>
    </row>
    <row r="30" spans="2:57" s="2" customFormat="1" ht="14.45" customHeight="1">
      <c r="B30" s="34"/>
      <c r="F30" s="25" t="s">
        <v>39</v>
      </c>
      <c r="L30" s="194">
        <v>0.15</v>
      </c>
      <c r="M30" s="193"/>
      <c r="N30" s="193"/>
      <c r="O30" s="193"/>
      <c r="P30" s="193"/>
      <c r="W30" s="192">
        <f>ROUND(BA94,2)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ROUND(AW94,2)</f>
        <v>0</v>
      </c>
      <c r="AL30" s="193"/>
      <c r="AM30" s="193"/>
      <c r="AN30" s="193"/>
      <c r="AO30" s="193"/>
      <c r="AR30" s="34"/>
      <c r="BE30" s="201"/>
    </row>
    <row r="31" spans="2:57" s="2" customFormat="1" ht="14.45" customHeight="1" hidden="1">
      <c r="B31" s="34"/>
      <c r="F31" s="25" t="s">
        <v>40</v>
      </c>
      <c r="L31" s="194">
        <v>0.21</v>
      </c>
      <c r="M31" s="193"/>
      <c r="N31" s="193"/>
      <c r="O31" s="193"/>
      <c r="P31" s="193"/>
      <c r="W31" s="192">
        <f>ROUND(BB94,2)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4"/>
      <c r="BE31" s="201"/>
    </row>
    <row r="32" spans="2:57" s="2" customFormat="1" ht="14.45" customHeight="1" hidden="1">
      <c r="B32" s="34"/>
      <c r="F32" s="25" t="s">
        <v>41</v>
      </c>
      <c r="L32" s="194">
        <v>0.15</v>
      </c>
      <c r="M32" s="193"/>
      <c r="N32" s="193"/>
      <c r="O32" s="193"/>
      <c r="P32" s="193"/>
      <c r="W32" s="192">
        <f>ROUND(BC94,2)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4"/>
      <c r="BE32" s="201"/>
    </row>
    <row r="33" spans="2:57" s="2" customFormat="1" ht="14.45" customHeight="1" hidden="1">
      <c r="B33" s="34"/>
      <c r="F33" s="25" t="s">
        <v>42</v>
      </c>
      <c r="L33" s="194">
        <v>0</v>
      </c>
      <c r="M33" s="193"/>
      <c r="N33" s="193"/>
      <c r="O33" s="193"/>
      <c r="P33" s="193"/>
      <c r="W33" s="192">
        <f>ROUND(BD94,2)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4"/>
      <c r="BE33" s="201"/>
    </row>
    <row r="34" spans="2:57" s="1" customFormat="1" ht="6.95" customHeight="1">
      <c r="B34" s="30"/>
      <c r="AR34" s="30"/>
      <c r="BE34" s="200"/>
    </row>
    <row r="35" spans="2:44" s="1" customFormat="1" ht="25.9" customHeight="1"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8" t="s">
        <v>45</v>
      </c>
      <c r="Y35" s="196"/>
      <c r="Z35" s="196"/>
      <c r="AA35" s="196"/>
      <c r="AB35" s="196"/>
      <c r="AC35" s="37"/>
      <c r="AD35" s="37"/>
      <c r="AE35" s="37"/>
      <c r="AF35" s="37"/>
      <c r="AG35" s="37"/>
      <c r="AH35" s="37"/>
      <c r="AI35" s="37"/>
      <c r="AJ35" s="37"/>
      <c r="AK35" s="195">
        <f>SUM(AK26:AK33)</f>
        <v>0</v>
      </c>
      <c r="AL35" s="196"/>
      <c r="AM35" s="196"/>
      <c r="AN35" s="196"/>
      <c r="AO35" s="197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48</v>
      </c>
      <c r="AI60" s="32"/>
      <c r="AJ60" s="32"/>
      <c r="AK60" s="32"/>
      <c r="AL60" s="32"/>
      <c r="AM60" s="41" t="s">
        <v>49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51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48</v>
      </c>
      <c r="AI75" s="32"/>
      <c r="AJ75" s="32"/>
      <c r="AK75" s="32"/>
      <c r="AL75" s="32"/>
      <c r="AM75" s="41" t="s">
        <v>49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52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01</v>
      </c>
      <c r="AR84" s="46"/>
    </row>
    <row r="85" spans="2:44" s="4" customFormat="1" ht="36.95" customHeight="1">
      <c r="B85" s="47"/>
      <c r="C85" s="48" t="s">
        <v>16</v>
      </c>
      <c r="L85" s="215" t="str">
        <f>K6</f>
        <v>Kolín - stavební úpravy ulice Zborovská, akce 2217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 xml:space="preserve"> </v>
      </c>
      <c r="AI87" s="25" t="s">
        <v>22</v>
      </c>
      <c r="AM87" s="217" t="str">
        <f>IF(AN8="","",AN8)</f>
        <v>6. 4. 2023</v>
      </c>
      <c r="AN87" s="217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 xml:space="preserve"> </v>
      </c>
      <c r="AI89" s="25" t="s">
        <v>29</v>
      </c>
      <c r="AM89" s="218" t="str">
        <f>IF(E17="","",E17)</f>
        <v xml:space="preserve"> </v>
      </c>
      <c r="AN89" s="219"/>
      <c r="AO89" s="219"/>
      <c r="AP89" s="219"/>
      <c r="AR89" s="30"/>
      <c r="AS89" s="223" t="s">
        <v>53</v>
      </c>
      <c r="AT89" s="224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27</v>
      </c>
      <c r="L90" s="3" t="str">
        <f>IF(E14="Vyplň údaj","",E14)</f>
        <v/>
      </c>
      <c r="AI90" s="25" t="s">
        <v>31</v>
      </c>
      <c r="AM90" s="218" t="str">
        <f>IF(E20="","",E20)</f>
        <v xml:space="preserve"> </v>
      </c>
      <c r="AN90" s="219"/>
      <c r="AO90" s="219"/>
      <c r="AP90" s="219"/>
      <c r="AR90" s="30"/>
      <c r="AS90" s="225"/>
      <c r="AT90" s="226"/>
      <c r="BD90" s="54"/>
    </row>
    <row r="91" spans="2:56" s="1" customFormat="1" ht="10.9" customHeight="1">
      <c r="B91" s="30"/>
      <c r="AR91" s="30"/>
      <c r="AS91" s="225"/>
      <c r="AT91" s="226"/>
      <c r="BD91" s="54"/>
    </row>
    <row r="92" spans="2:56" s="1" customFormat="1" ht="29.25" customHeight="1">
      <c r="B92" s="30"/>
      <c r="C92" s="227" t="s">
        <v>54</v>
      </c>
      <c r="D92" s="213"/>
      <c r="E92" s="213"/>
      <c r="F92" s="213"/>
      <c r="G92" s="213"/>
      <c r="H92" s="55"/>
      <c r="I92" s="212" t="s">
        <v>55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28" t="s">
        <v>56</v>
      </c>
      <c r="AH92" s="213"/>
      <c r="AI92" s="213"/>
      <c r="AJ92" s="213"/>
      <c r="AK92" s="213"/>
      <c r="AL92" s="213"/>
      <c r="AM92" s="213"/>
      <c r="AN92" s="212" t="s">
        <v>57</v>
      </c>
      <c r="AO92" s="213"/>
      <c r="AP92" s="214"/>
      <c r="AQ92" s="56" t="s">
        <v>58</v>
      </c>
      <c r="AR92" s="30"/>
      <c r="AS92" s="57" t="s">
        <v>59</v>
      </c>
      <c r="AT92" s="58" t="s">
        <v>60</v>
      </c>
      <c r="AU92" s="58" t="s">
        <v>61</v>
      </c>
      <c r="AV92" s="58" t="s">
        <v>62</v>
      </c>
      <c r="AW92" s="58" t="s">
        <v>63</v>
      </c>
      <c r="AX92" s="58" t="s">
        <v>64</v>
      </c>
      <c r="AY92" s="58" t="s">
        <v>65</v>
      </c>
      <c r="AZ92" s="58" t="s">
        <v>66</v>
      </c>
      <c r="BA92" s="58" t="s">
        <v>67</v>
      </c>
      <c r="BB92" s="58" t="s">
        <v>68</v>
      </c>
      <c r="BC92" s="58" t="s">
        <v>69</v>
      </c>
      <c r="BD92" s="59" t="s">
        <v>70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71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21">
        <f>ROUND(SUM(AG95:AG100),2)</f>
        <v>0</v>
      </c>
      <c r="AH94" s="221"/>
      <c r="AI94" s="221"/>
      <c r="AJ94" s="221"/>
      <c r="AK94" s="221"/>
      <c r="AL94" s="221"/>
      <c r="AM94" s="221"/>
      <c r="AN94" s="222">
        <f aca="true" t="shared" si="0" ref="AN94:AN100">SUM(AG94,AT94)</f>
        <v>0</v>
      </c>
      <c r="AO94" s="222"/>
      <c r="AP94" s="222"/>
      <c r="AQ94" s="65" t="s">
        <v>1</v>
      </c>
      <c r="AR94" s="61"/>
      <c r="AS94" s="66">
        <f>ROUND(SUM(AS95:AS100),2)</f>
        <v>0</v>
      </c>
      <c r="AT94" s="67">
        <f aca="true" t="shared" si="1" ref="AT94:AT100">ROUND(SUM(AV94:AW94),2)</f>
        <v>0</v>
      </c>
      <c r="AU94" s="68">
        <f>ROUND(SUM(AU95:AU100),5)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ROUND(SUM(AZ95:AZ100),2)</f>
        <v>0</v>
      </c>
      <c r="BA94" s="67">
        <f>ROUND(SUM(BA95:BA100),2)</f>
        <v>0</v>
      </c>
      <c r="BB94" s="67">
        <f>ROUND(SUM(BB95:BB100),2)</f>
        <v>0</v>
      </c>
      <c r="BC94" s="67">
        <f>ROUND(SUM(BC95:BC100),2)</f>
        <v>0</v>
      </c>
      <c r="BD94" s="69">
        <f>ROUND(SUM(BD95:BD100),2)</f>
        <v>0</v>
      </c>
      <c r="BS94" s="70" t="s">
        <v>72</v>
      </c>
      <c r="BT94" s="70" t="s">
        <v>73</v>
      </c>
      <c r="BU94" s="71" t="s">
        <v>74</v>
      </c>
      <c r="BV94" s="70" t="s">
        <v>75</v>
      </c>
      <c r="BW94" s="70" t="s">
        <v>4</v>
      </c>
      <c r="BX94" s="70" t="s">
        <v>76</v>
      </c>
      <c r="CL94" s="70" t="s">
        <v>1</v>
      </c>
    </row>
    <row r="95" spans="1:91" s="6" customFormat="1" ht="16.5" customHeight="1">
      <c r="A95" s="72" t="s">
        <v>77</v>
      </c>
      <c r="B95" s="73"/>
      <c r="C95" s="74"/>
      <c r="D95" s="220" t="s">
        <v>14</v>
      </c>
      <c r="E95" s="220"/>
      <c r="F95" s="220"/>
      <c r="G95" s="220"/>
      <c r="H95" s="220"/>
      <c r="I95" s="75"/>
      <c r="J95" s="220" t="s">
        <v>78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0">
        <f>'01 - SO 01 Vodovod a kana...'!J30</f>
        <v>0</v>
      </c>
      <c r="AH95" s="211"/>
      <c r="AI95" s="211"/>
      <c r="AJ95" s="211"/>
      <c r="AK95" s="211"/>
      <c r="AL95" s="211"/>
      <c r="AM95" s="211"/>
      <c r="AN95" s="210">
        <f t="shared" si="0"/>
        <v>0</v>
      </c>
      <c r="AO95" s="211"/>
      <c r="AP95" s="211"/>
      <c r="AQ95" s="76" t="s">
        <v>79</v>
      </c>
      <c r="AR95" s="73"/>
      <c r="AS95" s="77">
        <v>0</v>
      </c>
      <c r="AT95" s="78">
        <f t="shared" si="1"/>
        <v>0</v>
      </c>
      <c r="AU95" s="79">
        <f>'01 - SO 01 Vodovod a kana...'!P123</f>
        <v>0</v>
      </c>
      <c r="AV95" s="78">
        <f>'01 - SO 01 Vodovod a kana...'!J33</f>
        <v>0</v>
      </c>
      <c r="AW95" s="78">
        <f>'01 - SO 01 Vodovod a kana...'!J34</f>
        <v>0</v>
      </c>
      <c r="AX95" s="78">
        <f>'01 - SO 01 Vodovod a kana...'!J35</f>
        <v>0</v>
      </c>
      <c r="AY95" s="78">
        <f>'01 - SO 01 Vodovod a kana...'!J36</f>
        <v>0</v>
      </c>
      <c r="AZ95" s="78">
        <f>'01 - SO 01 Vodovod a kana...'!F33</f>
        <v>0</v>
      </c>
      <c r="BA95" s="78">
        <f>'01 - SO 01 Vodovod a kana...'!F34</f>
        <v>0</v>
      </c>
      <c r="BB95" s="78">
        <f>'01 - SO 01 Vodovod a kana...'!F35</f>
        <v>0</v>
      </c>
      <c r="BC95" s="78">
        <f>'01 - SO 01 Vodovod a kana...'!F36</f>
        <v>0</v>
      </c>
      <c r="BD95" s="80">
        <f>'01 - SO 01 Vodovod a kana...'!F37</f>
        <v>0</v>
      </c>
      <c r="BT95" s="81" t="s">
        <v>80</v>
      </c>
      <c r="BV95" s="81" t="s">
        <v>75</v>
      </c>
      <c r="BW95" s="81" t="s">
        <v>81</v>
      </c>
      <c r="BX95" s="81" t="s">
        <v>4</v>
      </c>
      <c r="CL95" s="81" t="s">
        <v>1</v>
      </c>
      <c r="CM95" s="81" t="s">
        <v>82</v>
      </c>
    </row>
    <row r="96" spans="1:91" s="6" customFormat="1" ht="16.5" customHeight="1">
      <c r="A96" s="72" t="s">
        <v>77</v>
      </c>
      <c r="B96" s="73"/>
      <c r="C96" s="74"/>
      <c r="D96" s="220" t="s">
        <v>83</v>
      </c>
      <c r="E96" s="220"/>
      <c r="F96" s="220"/>
      <c r="G96" s="220"/>
      <c r="H96" s="220"/>
      <c r="I96" s="75"/>
      <c r="J96" s="220" t="s">
        <v>84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0">
        <f>'02 - SO 02 Komunikace'!J30</f>
        <v>0</v>
      </c>
      <c r="AH96" s="211"/>
      <c r="AI96" s="211"/>
      <c r="AJ96" s="211"/>
      <c r="AK96" s="211"/>
      <c r="AL96" s="211"/>
      <c r="AM96" s="211"/>
      <c r="AN96" s="210">
        <f t="shared" si="0"/>
        <v>0</v>
      </c>
      <c r="AO96" s="211"/>
      <c r="AP96" s="211"/>
      <c r="AQ96" s="76" t="s">
        <v>79</v>
      </c>
      <c r="AR96" s="73"/>
      <c r="AS96" s="77">
        <v>0</v>
      </c>
      <c r="AT96" s="78">
        <f t="shared" si="1"/>
        <v>0</v>
      </c>
      <c r="AU96" s="79">
        <f>'02 - SO 02 Komunikace'!P123</f>
        <v>0</v>
      </c>
      <c r="AV96" s="78">
        <f>'02 - SO 02 Komunikace'!J33</f>
        <v>0</v>
      </c>
      <c r="AW96" s="78">
        <f>'02 - SO 02 Komunikace'!J34</f>
        <v>0</v>
      </c>
      <c r="AX96" s="78">
        <f>'02 - SO 02 Komunikace'!J35</f>
        <v>0</v>
      </c>
      <c r="AY96" s="78">
        <f>'02 - SO 02 Komunikace'!J36</f>
        <v>0</v>
      </c>
      <c r="AZ96" s="78">
        <f>'02 - SO 02 Komunikace'!F33</f>
        <v>0</v>
      </c>
      <c r="BA96" s="78">
        <f>'02 - SO 02 Komunikace'!F34</f>
        <v>0</v>
      </c>
      <c r="BB96" s="78">
        <f>'02 - SO 02 Komunikace'!F35</f>
        <v>0</v>
      </c>
      <c r="BC96" s="78">
        <f>'02 - SO 02 Komunikace'!F36</f>
        <v>0</v>
      </c>
      <c r="BD96" s="80">
        <f>'02 - SO 02 Komunikace'!F37</f>
        <v>0</v>
      </c>
      <c r="BT96" s="81" t="s">
        <v>80</v>
      </c>
      <c r="BV96" s="81" t="s">
        <v>75</v>
      </c>
      <c r="BW96" s="81" t="s">
        <v>85</v>
      </c>
      <c r="BX96" s="81" t="s">
        <v>4</v>
      </c>
      <c r="CL96" s="81" t="s">
        <v>1</v>
      </c>
      <c r="CM96" s="81" t="s">
        <v>82</v>
      </c>
    </row>
    <row r="97" spans="1:91" s="6" customFormat="1" ht="16.5" customHeight="1">
      <c r="A97" s="72" t="s">
        <v>77</v>
      </c>
      <c r="B97" s="73"/>
      <c r="C97" s="74"/>
      <c r="D97" s="220" t="s">
        <v>86</v>
      </c>
      <c r="E97" s="220"/>
      <c r="F97" s="220"/>
      <c r="G97" s="220"/>
      <c r="H97" s="220"/>
      <c r="I97" s="75"/>
      <c r="J97" s="220" t="s">
        <v>87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0">
        <f>'03 - SO 03 Veřejné osvětlení'!J30</f>
        <v>0</v>
      </c>
      <c r="AH97" s="211"/>
      <c r="AI97" s="211"/>
      <c r="AJ97" s="211"/>
      <c r="AK97" s="211"/>
      <c r="AL97" s="211"/>
      <c r="AM97" s="211"/>
      <c r="AN97" s="210">
        <f t="shared" si="0"/>
        <v>0</v>
      </c>
      <c r="AO97" s="211"/>
      <c r="AP97" s="211"/>
      <c r="AQ97" s="76" t="s">
        <v>79</v>
      </c>
      <c r="AR97" s="73"/>
      <c r="AS97" s="77">
        <v>0</v>
      </c>
      <c r="AT97" s="78">
        <f t="shared" si="1"/>
        <v>0</v>
      </c>
      <c r="AU97" s="79">
        <f>'03 - SO 03 Veřejné osvětlení'!P120</f>
        <v>0</v>
      </c>
      <c r="AV97" s="78">
        <f>'03 - SO 03 Veřejné osvětlení'!J33</f>
        <v>0</v>
      </c>
      <c r="AW97" s="78">
        <f>'03 - SO 03 Veřejné osvětlení'!J34</f>
        <v>0</v>
      </c>
      <c r="AX97" s="78">
        <f>'03 - SO 03 Veřejné osvětlení'!J35</f>
        <v>0</v>
      </c>
      <c r="AY97" s="78">
        <f>'03 - SO 03 Veřejné osvětlení'!J36</f>
        <v>0</v>
      </c>
      <c r="AZ97" s="78">
        <f>'03 - SO 03 Veřejné osvětlení'!F33</f>
        <v>0</v>
      </c>
      <c r="BA97" s="78">
        <f>'03 - SO 03 Veřejné osvětlení'!F34</f>
        <v>0</v>
      </c>
      <c r="BB97" s="78">
        <f>'03 - SO 03 Veřejné osvětlení'!F35</f>
        <v>0</v>
      </c>
      <c r="BC97" s="78">
        <f>'03 - SO 03 Veřejné osvětlení'!F36</f>
        <v>0</v>
      </c>
      <c r="BD97" s="80">
        <f>'03 - SO 03 Veřejné osvětlení'!F37</f>
        <v>0</v>
      </c>
      <c r="BT97" s="81" t="s">
        <v>80</v>
      </c>
      <c r="BV97" s="81" t="s">
        <v>75</v>
      </c>
      <c r="BW97" s="81" t="s">
        <v>88</v>
      </c>
      <c r="BX97" s="81" t="s">
        <v>4</v>
      </c>
      <c r="CL97" s="81" t="s">
        <v>1</v>
      </c>
      <c r="CM97" s="81" t="s">
        <v>82</v>
      </c>
    </row>
    <row r="98" spans="1:91" s="6" customFormat="1" ht="16.5" customHeight="1">
      <c r="A98" s="72" t="s">
        <v>77</v>
      </c>
      <c r="B98" s="73"/>
      <c r="C98" s="74"/>
      <c r="D98" s="220" t="s">
        <v>89</v>
      </c>
      <c r="E98" s="220"/>
      <c r="F98" s="220"/>
      <c r="G98" s="220"/>
      <c r="H98" s="220"/>
      <c r="I98" s="75"/>
      <c r="J98" s="220" t="s">
        <v>90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10">
        <f>'04 - SO 04 sadové úpravy'!J30</f>
        <v>0</v>
      </c>
      <c r="AH98" s="211"/>
      <c r="AI98" s="211"/>
      <c r="AJ98" s="211"/>
      <c r="AK98" s="211"/>
      <c r="AL98" s="211"/>
      <c r="AM98" s="211"/>
      <c r="AN98" s="210">
        <f t="shared" si="0"/>
        <v>0</v>
      </c>
      <c r="AO98" s="211"/>
      <c r="AP98" s="211"/>
      <c r="AQ98" s="76" t="s">
        <v>79</v>
      </c>
      <c r="AR98" s="73"/>
      <c r="AS98" s="77">
        <v>0</v>
      </c>
      <c r="AT98" s="78">
        <f t="shared" si="1"/>
        <v>0</v>
      </c>
      <c r="AU98" s="79">
        <f>'04 - SO 04 sadové úpravy'!P127</f>
        <v>0</v>
      </c>
      <c r="AV98" s="78">
        <f>'04 - SO 04 sadové úpravy'!J33</f>
        <v>0</v>
      </c>
      <c r="AW98" s="78">
        <f>'04 - SO 04 sadové úpravy'!J34</f>
        <v>0</v>
      </c>
      <c r="AX98" s="78">
        <f>'04 - SO 04 sadové úpravy'!J35</f>
        <v>0</v>
      </c>
      <c r="AY98" s="78">
        <f>'04 - SO 04 sadové úpravy'!J36</f>
        <v>0</v>
      </c>
      <c r="AZ98" s="78">
        <f>'04 - SO 04 sadové úpravy'!F33</f>
        <v>0</v>
      </c>
      <c r="BA98" s="78">
        <f>'04 - SO 04 sadové úpravy'!F34</f>
        <v>0</v>
      </c>
      <c r="BB98" s="78">
        <f>'04 - SO 04 sadové úpravy'!F35</f>
        <v>0</v>
      </c>
      <c r="BC98" s="78">
        <f>'04 - SO 04 sadové úpravy'!F36</f>
        <v>0</v>
      </c>
      <c r="BD98" s="80">
        <f>'04 - SO 04 sadové úpravy'!F37</f>
        <v>0</v>
      </c>
      <c r="BT98" s="81" t="s">
        <v>80</v>
      </c>
      <c r="BV98" s="81" t="s">
        <v>75</v>
      </c>
      <c r="BW98" s="81" t="s">
        <v>91</v>
      </c>
      <c r="BX98" s="81" t="s">
        <v>4</v>
      </c>
      <c r="CL98" s="81" t="s">
        <v>1</v>
      </c>
      <c r="CM98" s="81" t="s">
        <v>82</v>
      </c>
    </row>
    <row r="99" spans="1:91" s="6" customFormat="1" ht="16.5" customHeight="1">
      <c r="A99" s="72" t="s">
        <v>77</v>
      </c>
      <c r="B99" s="73"/>
      <c r="C99" s="74"/>
      <c r="D99" s="220" t="s">
        <v>92</v>
      </c>
      <c r="E99" s="220"/>
      <c r="F99" s="220"/>
      <c r="G99" s="220"/>
      <c r="H99" s="220"/>
      <c r="I99" s="75"/>
      <c r="J99" s="220" t="s">
        <v>93</v>
      </c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10">
        <f>'05 - SO 05 Povýsadbová pé...'!J30</f>
        <v>0</v>
      </c>
      <c r="AH99" s="211"/>
      <c r="AI99" s="211"/>
      <c r="AJ99" s="211"/>
      <c r="AK99" s="211"/>
      <c r="AL99" s="211"/>
      <c r="AM99" s="211"/>
      <c r="AN99" s="210">
        <f t="shared" si="0"/>
        <v>0</v>
      </c>
      <c r="AO99" s="211"/>
      <c r="AP99" s="211"/>
      <c r="AQ99" s="76" t="s">
        <v>79</v>
      </c>
      <c r="AR99" s="73"/>
      <c r="AS99" s="77">
        <v>0</v>
      </c>
      <c r="AT99" s="78">
        <f t="shared" si="1"/>
        <v>0</v>
      </c>
      <c r="AU99" s="79">
        <f>'05 - SO 05 Povýsadbová pé...'!P118</f>
        <v>0</v>
      </c>
      <c r="AV99" s="78">
        <f>'05 - SO 05 Povýsadbová pé...'!J33</f>
        <v>0</v>
      </c>
      <c r="AW99" s="78">
        <f>'05 - SO 05 Povýsadbová pé...'!J34</f>
        <v>0</v>
      </c>
      <c r="AX99" s="78">
        <f>'05 - SO 05 Povýsadbová pé...'!J35</f>
        <v>0</v>
      </c>
      <c r="AY99" s="78">
        <f>'05 - SO 05 Povýsadbová pé...'!J36</f>
        <v>0</v>
      </c>
      <c r="AZ99" s="78">
        <f>'05 - SO 05 Povýsadbová pé...'!F33</f>
        <v>0</v>
      </c>
      <c r="BA99" s="78">
        <f>'05 - SO 05 Povýsadbová pé...'!F34</f>
        <v>0</v>
      </c>
      <c r="BB99" s="78">
        <f>'05 - SO 05 Povýsadbová pé...'!F35</f>
        <v>0</v>
      </c>
      <c r="BC99" s="78">
        <f>'05 - SO 05 Povýsadbová pé...'!F36</f>
        <v>0</v>
      </c>
      <c r="BD99" s="80">
        <f>'05 - SO 05 Povýsadbová pé...'!F37</f>
        <v>0</v>
      </c>
      <c r="BT99" s="81" t="s">
        <v>80</v>
      </c>
      <c r="BV99" s="81" t="s">
        <v>75</v>
      </c>
      <c r="BW99" s="81" t="s">
        <v>94</v>
      </c>
      <c r="BX99" s="81" t="s">
        <v>4</v>
      </c>
      <c r="CL99" s="81" t="s">
        <v>1</v>
      </c>
      <c r="CM99" s="81" t="s">
        <v>82</v>
      </c>
    </row>
    <row r="100" spans="1:91" s="6" customFormat="1" ht="16.5" customHeight="1">
      <c r="A100" s="72" t="s">
        <v>77</v>
      </c>
      <c r="B100" s="73"/>
      <c r="C100" s="74"/>
      <c r="D100" s="220" t="s">
        <v>95</v>
      </c>
      <c r="E100" s="220"/>
      <c r="F100" s="220"/>
      <c r="G100" s="220"/>
      <c r="H100" s="220"/>
      <c r="I100" s="75"/>
      <c r="J100" s="220" t="s">
        <v>96</v>
      </c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10">
        <f>'901 - VON'!J30</f>
        <v>0</v>
      </c>
      <c r="AH100" s="211"/>
      <c r="AI100" s="211"/>
      <c r="AJ100" s="211"/>
      <c r="AK100" s="211"/>
      <c r="AL100" s="211"/>
      <c r="AM100" s="211"/>
      <c r="AN100" s="210">
        <f t="shared" si="0"/>
        <v>0</v>
      </c>
      <c r="AO100" s="211"/>
      <c r="AP100" s="211"/>
      <c r="AQ100" s="76" t="s">
        <v>96</v>
      </c>
      <c r="AR100" s="73"/>
      <c r="AS100" s="82">
        <v>0</v>
      </c>
      <c r="AT100" s="83">
        <f t="shared" si="1"/>
        <v>0</v>
      </c>
      <c r="AU100" s="84">
        <f>'901 - VON'!P121</f>
        <v>0</v>
      </c>
      <c r="AV100" s="83">
        <f>'901 - VON'!J33</f>
        <v>0</v>
      </c>
      <c r="AW100" s="83">
        <f>'901 - VON'!J34</f>
        <v>0</v>
      </c>
      <c r="AX100" s="83">
        <f>'901 - VON'!J35</f>
        <v>0</v>
      </c>
      <c r="AY100" s="83">
        <f>'901 - VON'!J36</f>
        <v>0</v>
      </c>
      <c r="AZ100" s="83">
        <f>'901 - VON'!F33</f>
        <v>0</v>
      </c>
      <c r="BA100" s="83">
        <f>'901 - VON'!F34</f>
        <v>0</v>
      </c>
      <c r="BB100" s="83">
        <f>'901 - VON'!F35</f>
        <v>0</v>
      </c>
      <c r="BC100" s="83">
        <f>'901 - VON'!F36</f>
        <v>0</v>
      </c>
      <c r="BD100" s="85">
        <f>'901 - VON'!F37</f>
        <v>0</v>
      </c>
      <c r="BT100" s="81" t="s">
        <v>80</v>
      </c>
      <c r="BV100" s="81" t="s">
        <v>75</v>
      </c>
      <c r="BW100" s="81" t="s">
        <v>97</v>
      </c>
      <c r="BX100" s="81" t="s">
        <v>4</v>
      </c>
      <c r="CL100" s="81" t="s">
        <v>1</v>
      </c>
      <c r="CM100" s="81" t="s">
        <v>82</v>
      </c>
    </row>
    <row r="101" spans="2:44" s="1" customFormat="1" ht="30" customHeight="1">
      <c r="B101" s="30"/>
      <c r="AR101" s="30"/>
    </row>
    <row r="102" spans="2:44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30"/>
    </row>
  </sheetData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J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</mergeCells>
  <hyperlinks>
    <hyperlink ref="A95" location="'01 - SO 01 Vodovod a kana...'!C2" display="/"/>
    <hyperlink ref="A96" location="'02 - SO 02 Komunikace'!C2" display="/"/>
    <hyperlink ref="A97" location="'03 - SO 03 Veřejné osvětlení'!C2" display="/"/>
    <hyperlink ref="A98" location="'04 - SO 04 sadové úpravy'!C2" display="/"/>
    <hyperlink ref="A99" location="'05 - SO 05 Povýsadbová pé...'!C2" display="/"/>
    <hyperlink ref="A100" location="'9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4"/>
  <sheetViews>
    <sheetView showGridLines="0" tabSelected="1" workbookViewId="0" topLeftCell="A137">
      <selection activeCell="F177" sqref="F17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5" t="s">
        <v>81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5" customHeight="1">
      <c r="B4" s="18"/>
      <c r="D4" s="19" t="s">
        <v>98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0" t="str">
        <f>'Rekapitulace stavby'!K6</f>
        <v>Kolín - stavební úpravy ulice Zborovská, akce 2217</v>
      </c>
      <c r="F7" s="231"/>
      <c r="G7" s="231"/>
      <c r="H7" s="231"/>
      <c r="L7" s="18"/>
    </row>
    <row r="8" spans="2:12" s="1" customFormat="1" ht="12" customHeight="1">
      <c r="B8" s="30"/>
      <c r="D8" s="25" t="s">
        <v>99</v>
      </c>
      <c r="L8" s="30"/>
    </row>
    <row r="9" spans="2:12" s="1" customFormat="1" ht="16.5" customHeight="1">
      <c r="B9" s="30"/>
      <c r="E9" s="215" t="s">
        <v>100</v>
      </c>
      <c r="F9" s="229"/>
      <c r="G9" s="229"/>
      <c r="H9" s="22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6. 4. 2023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2" t="str">
        <f>'Rekapitulace stavby'!E14</f>
        <v>Vyplň údaj</v>
      </c>
      <c r="F18" s="202"/>
      <c r="G18" s="202"/>
      <c r="H18" s="202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32</v>
      </c>
      <c r="L26" s="30"/>
    </row>
    <row r="27" spans="2:12" s="7" customFormat="1" ht="16.5" customHeight="1">
      <c r="B27" s="87"/>
      <c r="E27" s="206" t="s">
        <v>1</v>
      </c>
      <c r="F27" s="206"/>
      <c r="G27" s="206"/>
      <c r="H27" s="206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33</v>
      </c>
      <c r="J30" s="64">
        <f>ROUND(J123,2)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35</v>
      </c>
      <c r="I32" s="33" t="s">
        <v>34</v>
      </c>
      <c r="J32" s="33" t="s">
        <v>36</v>
      </c>
      <c r="L32" s="30"/>
    </row>
    <row r="33" spans="2:12" s="1" customFormat="1" ht="14.45" customHeight="1">
      <c r="B33" s="30"/>
      <c r="D33" s="53" t="s">
        <v>37</v>
      </c>
      <c r="E33" s="25" t="s">
        <v>38</v>
      </c>
      <c r="F33" s="89">
        <f>ROUND((SUM(BE123:BE169)),2)</f>
        <v>0</v>
      </c>
      <c r="I33" s="90">
        <v>0.21</v>
      </c>
      <c r="J33" s="89">
        <f>ROUND(((SUM(BE123:BE169))*I33),2)</f>
        <v>0</v>
      </c>
      <c r="L33" s="30"/>
    </row>
    <row r="34" spans="2:12" s="1" customFormat="1" ht="14.45" customHeight="1">
      <c r="B34" s="30"/>
      <c r="E34" s="25" t="s">
        <v>39</v>
      </c>
      <c r="F34" s="89">
        <f>ROUND((SUM(BF123:BF169)),2)</f>
        <v>0</v>
      </c>
      <c r="I34" s="90">
        <v>0.15</v>
      </c>
      <c r="J34" s="89">
        <f>ROUND(((SUM(BF123:BF169))*I34),2)</f>
        <v>0</v>
      </c>
      <c r="L34" s="30"/>
    </row>
    <row r="35" spans="2:12" s="1" customFormat="1" ht="14.45" customHeight="1" hidden="1">
      <c r="B35" s="30"/>
      <c r="E35" s="25" t="s">
        <v>40</v>
      </c>
      <c r="F35" s="89">
        <f>ROUND((SUM(BG123:BG169)),2)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89">
        <f>ROUND((SUM(BH123:BH169)),2)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89">
        <f>ROUND((SUM(BI123:BI169)),2)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43</v>
      </c>
      <c r="E39" s="55"/>
      <c r="F39" s="55"/>
      <c r="G39" s="93" t="s">
        <v>44</v>
      </c>
      <c r="H39" s="94" t="s">
        <v>45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48</v>
      </c>
      <c r="E61" s="32"/>
      <c r="F61" s="97" t="s">
        <v>49</v>
      </c>
      <c r="G61" s="41" t="s">
        <v>48</v>
      </c>
      <c r="H61" s="32"/>
      <c r="I61" s="32"/>
      <c r="J61" s="98" t="s">
        <v>49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48</v>
      </c>
      <c r="E76" s="32"/>
      <c r="F76" s="97" t="s">
        <v>49</v>
      </c>
      <c r="G76" s="41" t="s">
        <v>48</v>
      </c>
      <c r="H76" s="32"/>
      <c r="I76" s="32"/>
      <c r="J76" s="98" t="s">
        <v>49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101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30" t="str">
        <f>E7</f>
        <v>Kolín - stavební úpravy ulice Zborovská, akce 2217</v>
      </c>
      <c r="F85" s="231"/>
      <c r="G85" s="231"/>
      <c r="H85" s="231"/>
      <c r="L85" s="30"/>
    </row>
    <row r="86" spans="2:12" s="1" customFormat="1" ht="12" customHeight="1">
      <c r="B86" s="30"/>
      <c r="C86" s="25" t="s">
        <v>99</v>
      </c>
      <c r="L86" s="30"/>
    </row>
    <row r="87" spans="2:12" s="1" customFormat="1" ht="16.5" customHeight="1">
      <c r="B87" s="30"/>
      <c r="E87" s="215" t="str">
        <f>E9</f>
        <v>01 - SO 01 Vodovod a kanalizace</v>
      </c>
      <c r="F87" s="229"/>
      <c r="G87" s="229"/>
      <c r="H87" s="22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6. 4. 2023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102</v>
      </c>
      <c r="D94" s="91"/>
      <c r="E94" s="91"/>
      <c r="F94" s="91"/>
      <c r="G94" s="91"/>
      <c r="H94" s="91"/>
      <c r="I94" s="91"/>
      <c r="J94" s="100" t="s">
        <v>103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104</v>
      </c>
      <c r="J96" s="64">
        <f>J123</f>
        <v>0</v>
      </c>
      <c r="L96" s="30"/>
      <c r="AU96" s="15" t="s">
        <v>105</v>
      </c>
    </row>
    <row r="97" spans="2:12" s="8" customFormat="1" ht="24.95" customHeight="1">
      <c r="B97" s="102"/>
      <c r="D97" s="103" t="s">
        <v>106</v>
      </c>
      <c r="E97" s="104"/>
      <c r="F97" s="104"/>
      <c r="G97" s="104"/>
      <c r="H97" s="104"/>
      <c r="I97" s="104"/>
      <c r="J97" s="105">
        <f>J124</f>
        <v>0</v>
      </c>
      <c r="L97" s="102"/>
    </row>
    <row r="98" spans="2:12" s="9" customFormat="1" ht="19.9" customHeight="1">
      <c r="B98" s="106"/>
      <c r="D98" s="107" t="s">
        <v>107</v>
      </c>
      <c r="E98" s="108"/>
      <c r="F98" s="108"/>
      <c r="G98" s="108"/>
      <c r="H98" s="108"/>
      <c r="I98" s="108"/>
      <c r="J98" s="109">
        <f>J125</f>
        <v>0</v>
      </c>
      <c r="L98" s="106"/>
    </row>
    <row r="99" spans="2:12" s="9" customFormat="1" ht="19.9" customHeight="1">
      <c r="B99" s="106"/>
      <c r="D99" s="107" t="s">
        <v>108</v>
      </c>
      <c r="E99" s="108"/>
      <c r="F99" s="108"/>
      <c r="G99" s="108"/>
      <c r="H99" s="108"/>
      <c r="I99" s="108"/>
      <c r="J99" s="109">
        <f>J129</f>
        <v>0</v>
      </c>
      <c r="L99" s="106"/>
    </row>
    <row r="100" spans="2:12" s="9" customFormat="1" ht="19.9" customHeight="1">
      <c r="B100" s="106"/>
      <c r="D100" s="107" t="s">
        <v>109</v>
      </c>
      <c r="E100" s="108"/>
      <c r="F100" s="108"/>
      <c r="G100" s="108"/>
      <c r="H100" s="108"/>
      <c r="I100" s="108"/>
      <c r="J100" s="109">
        <f>J132</f>
        <v>0</v>
      </c>
      <c r="L100" s="106"/>
    </row>
    <row r="101" spans="2:12" s="9" customFormat="1" ht="19.9" customHeight="1">
      <c r="B101" s="106"/>
      <c r="D101" s="107" t="s">
        <v>110</v>
      </c>
      <c r="E101" s="108"/>
      <c r="F101" s="108"/>
      <c r="G101" s="108"/>
      <c r="H101" s="108"/>
      <c r="I101" s="108"/>
      <c r="J101" s="109">
        <f>J135</f>
        <v>0</v>
      </c>
      <c r="L101" s="106"/>
    </row>
    <row r="102" spans="2:12" s="9" customFormat="1" ht="19.9" customHeight="1">
      <c r="B102" s="106"/>
      <c r="D102" s="107" t="s">
        <v>111</v>
      </c>
      <c r="E102" s="108"/>
      <c r="F102" s="108"/>
      <c r="G102" s="108"/>
      <c r="H102" s="108"/>
      <c r="I102" s="108"/>
      <c r="J102" s="109">
        <f>J158</f>
        <v>0</v>
      </c>
      <c r="L102" s="106"/>
    </row>
    <row r="103" spans="2:12" s="9" customFormat="1" ht="19.9" customHeight="1">
      <c r="B103" s="106"/>
      <c r="D103" s="107" t="s">
        <v>112</v>
      </c>
      <c r="E103" s="108"/>
      <c r="F103" s="108"/>
      <c r="G103" s="108"/>
      <c r="H103" s="108"/>
      <c r="I103" s="108"/>
      <c r="J103" s="109">
        <f>J167</f>
        <v>0</v>
      </c>
      <c r="L103" s="106"/>
    </row>
    <row r="104" spans="2:12" s="1" customFormat="1" ht="21.75" customHeight="1">
      <c r="B104" s="30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0"/>
    </row>
    <row r="110" spans="2:12" s="1" customFormat="1" ht="24.95" customHeight="1">
      <c r="B110" s="30"/>
      <c r="C110" s="19" t="s">
        <v>113</v>
      </c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16</v>
      </c>
      <c r="L112" s="30"/>
    </row>
    <row r="113" spans="2:12" s="1" customFormat="1" ht="16.5" customHeight="1">
      <c r="B113" s="30"/>
      <c r="E113" s="230" t="str">
        <f>E7</f>
        <v>Kolín - stavební úpravy ulice Zborovská, akce 2217</v>
      </c>
      <c r="F113" s="231"/>
      <c r="G113" s="231"/>
      <c r="H113" s="231"/>
      <c r="L113" s="30"/>
    </row>
    <row r="114" spans="2:12" s="1" customFormat="1" ht="12" customHeight="1">
      <c r="B114" s="30"/>
      <c r="C114" s="25" t="s">
        <v>99</v>
      </c>
      <c r="L114" s="30"/>
    </row>
    <row r="115" spans="2:12" s="1" customFormat="1" ht="16.5" customHeight="1">
      <c r="B115" s="30"/>
      <c r="E115" s="215" t="str">
        <f>E9</f>
        <v>01 - SO 01 Vodovod a kanalizace</v>
      </c>
      <c r="F115" s="229"/>
      <c r="G115" s="229"/>
      <c r="H115" s="229"/>
      <c r="L115" s="30"/>
    </row>
    <row r="116" spans="2:12" s="1" customFormat="1" ht="6.95" customHeight="1">
      <c r="B116" s="30"/>
      <c r="L116" s="30"/>
    </row>
    <row r="117" spans="2:12" s="1" customFormat="1" ht="12" customHeight="1">
      <c r="B117" s="30"/>
      <c r="C117" s="25" t="s">
        <v>20</v>
      </c>
      <c r="F117" s="23" t="str">
        <f>F12</f>
        <v xml:space="preserve"> </v>
      </c>
      <c r="I117" s="25" t="s">
        <v>22</v>
      </c>
      <c r="J117" s="50" t="str">
        <f>IF(J12="","",J12)</f>
        <v>6. 4. 2023</v>
      </c>
      <c r="L117" s="30"/>
    </row>
    <row r="118" spans="2:12" s="1" customFormat="1" ht="6.95" customHeight="1">
      <c r="B118" s="30"/>
      <c r="L118" s="30"/>
    </row>
    <row r="119" spans="2:12" s="1" customFormat="1" ht="15.2" customHeight="1">
      <c r="B119" s="30"/>
      <c r="C119" s="25" t="s">
        <v>24</v>
      </c>
      <c r="F119" s="23" t="str">
        <f>E15</f>
        <v xml:space="preserve"> </v>
      </c>
      <c r="I119" s="25" t="s">
        <v>29</v>
      </c>
      <c r="J119" s="28" t="str">
        <f>E21</f>
        <v xml:space="preserve"> </v>
      </c>
      <c r="L119" s="30"/>
    </row>
    <row r="120" spans="2:12" s="1" customFormat="1" ht="15.2" customHeight="1">
      <c r="B120" s="30"/>
      <c r="C120" s="25" t="s">
        <v>27</v>
      </c>
      <c r="F120" s="23" t="str">
        <f>IF(E18="","",E18)</f>
        <v>Vyplň údaj</v>
      </c>
      <c r="I120" s="25" t="s">
        <v>31</v>
      </c>
      <c r="J120" s="28" t="str">
        <f>E24</f>
        <v xml:space="preserve"> </v>
      </c>
      <c r="L120" s="30"/>
    </row>
    <row r="121" spans="2:12" s="1" customFormat="1" ht="10.35" customHeight="1">
      <c r="B121" s="30"/>
      <c r="L121" s="30"/>
    </row>
    <row r="122" spans="2:20" s="10" customFormat="1" ht="29.25" customHeight="1">
      <c r="B122" s="110"/>
      <c r="C122" s="111" t="s">
        <v>114</v>
      </c>
      <c r="D122" s="112" t="s">
        <v>58</v>
      </c>
      <c r="E122" s="112" t="s">
        <v>54</v>
      </c>
      <c r="F122" s="112" t="s">
        <v>55</v>
      </c>
      <c r="G122" s="112" t="s">
        <v>115</v>
      </c>
      <c r="H122" s="112" t="s">
        <v>116</v>
      </c>
      <c r="I122" s="112" t="s">
        <v>117</v>
      </c>
      <c r="J122" s="113" t="s">
        <v>103</v>
      </c>
      <c r="K122" s="114" t="s">
        <v>118</v>
      </c>
      <c r="L122" s="110"/>
      <c r="M122" s="57" t="s">
        <v>1</v>
      </c>
      <c r="N122" s="58" t="s">
        <v>37</v>
      </c>
      <c r="O122" s="58" t="s">
        <v>119</v>
      </c>
      <c r="P122" s="58" t="s">
        <v>120</v>
      </c>
      <c r="Q122" s="58" t="s">
        <v>121</v>
      </c>
      <c r="R122" s="58" t="s">
        <v>122</v>
      </c>
      <c r="S122" s="58" t="s">
        <v>123</v>
      </c>
      <c r="T122" s="59" t="s">
        <v>124</v>
      </c>
    </row>
    <row r="123" spans="2:63" s="1" customFormat="1" ht="22.9" customHeight="1">
      <c r="B123" s="30"/>
      <c r="C123" s="62" t="s">
        <v>125</v>
      </c>
      <c r="J123" s="115">
        <f>BK123</f>
        <v>0</v>
      </c>
      <c r="L123" s="30"/>
      <c r="M123" s="60"/>
      <c r="N123" s="51"/>
      <c r="O123" s="51"/>
      <c r="P123" s="116">
        <f>P124</f>
        <v>0</v>
      </c>
      <c r="Q123" s="51"/>
      <c r="R123" s="116">
        <f>R124</f>
        <v>377.2984461</v>
      </c>
      <c r="S123" s="51"/>
      <c r="T123" s="117">
        <f>T124</f>
        <v>75.64000000000001</v>
      </c>
      <c r="AT123" s="15" t="s">
        <v>72</v>
      </c>
      <c r="AU123" s="15" t="s">
        <v>105</v>
      </c>
      <c r="BK123" s="118">
        <f>BK124</f>
        <v>0</v>
      </c>
    </row>
    <row r="124" spans="2:63" s="11" customFormat="1" ht="25.9" customHeight="1">
      <c r="B124" s="119"/>
      <c r="D124" s="120" t="s">
        <v>72</v>
      </c>
      <c r="E124" s="121" t="s">
        <v>126</v>
      </c>
      <c r="F124" s="121" t="s">
        <v>127</v>
      </c>
      <c r="I124" s="122"/>
      <c r="J124" s="123">
        <f>BK124</f>
        <v>0</v>
      </c>
      <c r="L124" s="119"/>
      <c r="M124" s="124"/>
      <c r="P124" s="125">
        <f>P125+P129+P132+P135+P158+P167</f>
        <v>0</v>
      </c>
      <c r="R124" s="125">
        <f>R125+R129+R132+R135+R158+R167</f>
        <v>377.2984461</v>
      </c>
      <c r="T124" s="126">
        <f>T125+T129+T132+T135+T158+T167</f>
        <v>75.64000000000001</v>
      </c>
      <c r="AR124" s="120" t="s">
        <v>80</v>
      </c>
      <c r="AT124" s="127" t="s">
        <v>72</v>
      </c>
      <c r="AU124" s="127" t="s">
        <v>73</v>
      </c>
      <c r="AY124" s="120" t="s">
        <v>128</v>
      </c>
      <c r="BK124" s="128">
        <f>BK125+BK129+BK132+BK135+BK158+BK167</f>
        <v>0</v>
      </c>
    </row>
    <row r="125" spans="2:63" s="11" customFormat="1" ht="22.9" customHeight="1">
      <c r="B125" s="119"/>
      <c r="D125" s="120" t="s">
        <v>72</v>
      </c>
      <c r="E125" s="129" t="s">
        <v>80</v>
      </c>
      <c r="F125" s="129" t="s">
        <v>129</v>
      </c>
      <c r="I125" s="122"/>
      <c r="J125" s="130">
        <f>BK125</f>
        <v>0</v>
      </c>
      <c r="L125" s="119"/>
      <c r="M125" s="124"/>
      <c r="P125" s="125">
        <f>SUM(P126:P128)</f>
        <v>0</v>
      </c>
      <c r="R125" s="125">
        <f>SUM(R126:R128)</f>
        <v>0.05353009999999999</v>
      </c>
      <c r="T125" s="126">
        <f>SUM(T126:T128)</f>
        <v>0</v>
      </c>
      <c r="AR125" s="120" t="s">
        <v>80</v>
      </c>
      <c r="AT125" s="127" t="s">
        <v>72</v>
      </c>
      <c r="AU125" s="127" t="s">
        <v>80</v>
      </c>
      <c r="AY125" s="120" t="s">
        <v>128</v>
      </c>
      <c r="BK125" s="128">
        <f>SUM(BK126:BK128)</f>
        <v>0</v>
      </c>
    </row>
    <row r="126" spans="2:65" s="1" customFormat="1" ht="24.2" customHeight="1">
      <c r="B126" s="131"/>
      <c r="C126" s="132" t="s">
        <v>80</v>
      </c>
      <c r="D126" s="132" t="s">
        <v>130</v>
      </c>
      <c r="E126" s="133" t="s">
        <v>131</v>
      </c>
      <c r="F126" s="134" t="s">
        <v>132</v>
      </c>
      <c r="G126" s="135" t="s">
        <v>133</v>
      </c>
      <c r="H126" s="136">
        <v>862.09</v>
      </c>
      <c r="I126" s="137"/>
      <c r="J126" s="138">
        <f>ROUND(I126*H126,2)</f>
        <v>0</v>
      </c>
      <c r="K126" s="139"/>
      <c r="L126" s="30"/>
      <c r="M126" s="140" t="s">
        <v>1</v>
      </c>
      <c r="N126" s="141" t="s">
        <v>38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134</v>
      </c>
      <c r="AT126" s="144" t="s">
        <v>130</v>
      </c>
      <c r="AU126" s="144" t="s">
        <v>82</v>
      </c>
      <c r="AY126" s="15" t="s">
        <v>128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5" t="s">
        <v>80</v>
      </c>
      <c r="BK126" s="145">
        <f>ROUND(I126*H126,2)</f>
        <v>0</v>
      </c>
      <c r="BL126" s="15" t="s">
        <v>134</v>
      </c>
      <c r="BM126" s="144" t="s">
        <v>82</v>
      </c>
    </row>
    <row r="127" spans="2:65" s="1" customFormat="1" ht="33" customHeight="1">
      <c r="B127" s="131"/>
      <c r="C127" s="132" t="s">
        <v>82</v>
      </c>
      <c r="D127" s="132" t="s">
        <v>130</v>
      </c>
      <c r="E127" s="133" t="s">
        <v>135</v>
      </c>
      <c r="F127" s="134" t="s">
        <v>136</v>
      </c>
      <c r="G127" s="135" t="s">
        <v>133</v>
      </c>
      <c r="H127" s="136">
        <v>862.09</v>
      </c>
      <c r="I127" s="137"/>
      <c r="J127" s="138">
        <f>ROUND(I127*H127,2)</f>
        <v>0</v>
      </c>
      <c r="K127" s="139"/>
      <c r="L127" s="30"/>
      <c r="M127" s="140" t="s">
        <v>1</v>
      </c>
      <c r="N127" s="141" t="s">
        <v>38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134</v>
      </c>
      <c r="AT127" s="144" t="s">
        <v>130</v>
      </c>
      <c r="AU127" s="144" t="s">
        <v>82</v>
      </c>
      <c r="AY127" s="15" t="s">
        <v>128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5" t="s">
        <v>80</v>
      </c>
      <c r="BK127" s="145">
        <f>ROUND(I127*H127,2)</f>
        <v>0</v>
      </c>
      <c r="BL127" s="15" t="s">
        <v>134</v>
      </c>
      <c r="BM127" s="144" t="s">
        <v>137</v>
      </c>
    </row>
    <row r="128" spans="2:65" s="1" customFormat="1" ht="21.75" customHeight="1">
      <c r="B128" s="131"/>
      <c r="C128" s="132" t="s">
        <v>138</v>
      </c>
      <c r="D128" s="132" t="s">
        <v>130</v>
      </c>
      <c r="E128" s="133" t="s">
        <v>139</v>
      </c>
      <c r="F128" s="134" t="s">
        <v>140</v>
      </c>
      <c r="G128" s="135" t="s">
        <v>141</v>
      </c>
      <c r="H128" s="136">
        <v>411.77</v>
      </c>
      <c r="I128" s="137"/>
      <c r="J128" s="138">
        <f>ROUND(I128*H128,2)</f>
        <v>0</v>
      </c>
      <c r="K128" s="139"/>
      <c r="L128" s="30"/>
      <c r="M128" s="140" t="s">
        <v>1</v>
      </c>
      <c r="N128" s="141" t="s">
        <v>38</v>
      </c>
      <c r="P128" s="142">
        <f>O128*H128</f>
        <v>0</v>
      </c>
      <c r="Q128" s="142">
        <v>0.00013</v>
      </c>
      <c r="R128" s="142">
        <f>Q128*H128</f>
        <v>0.05353009999999999</v>
      </c>
      <c r="S128" s="142">
        <v>0</v>
      </c>
      <c r="T128" s="143">
        <f>S128*H128</f>
        <v>0</v>
      </c>
      <c r="AR128" s="144" t="s">
        <v>134</v>
      </c>
      <c r="AT128" s="144" t="s">
        <v>130</v>
      </c>
      <c r="AU128" s="144" t="s">
        <v>82</v>
      </c>
      <c r="AY128" s="15" t="s">
        <v>128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5" t="s">
        <v>80</v>
      </c>
      <c r="BK128" s="145">
        <f>ROUND(I128*H128,2)</f>
        <v>0</v>
      </c>
      <c r="BL128" s="15" t="s">
        <v>134</v>
      </c>
      <c r="BM128" s="144" t="s">
        <v>142</v>
      </c>
    </row>
    <row r="129" spans="2:63" s="11" customFormat="1" ht="22.9" customHeight="1">
      <c r="B129" s="119"/>
      <c r="D129" s="120" t="s">
        <v>72</v>
      </c>
      <c r="E129" s="129" t="s">
        <v>138</v>
      </c>
      <c r="F129" s="129" t="s">
        <v>143</v>
      </c>
      <c r="I129" s="122"/>
      <c r="J129" s="130">
        <f>BK129</f>
        <v>0</v>
      </c>
      <c r="L129" s="119"/>
      <c r="M129" s="124"/>
      <c r="P129" s="125">
        <f>SUM(P130:P131)</f>
        <v>0</v>
      </c>
      <c r="R129" s="125">
        <f>SUM(R130:R131)</f>
        <v>0</v>
      </c>
      <c r="T129" s="126">
        <f>SUM(T130:T131)</f>
        <v>75.64000000000001</v>
      </c>
      <c r="AR129" s="120" t="s">
        <v>80</v>
      </c>
      <c r="AT129" s="127" t="s">
        <v>72</v>
      </c>
      <c r="AU129" s="127" t="s">
        <v>80</v>
      </c>
      <c r="AY129" s="120" t="s">
        <v>128</v>
      </c>
      <c r="BK129" s="128">
        <f>SUM(BK130:BK131)</f>
        <v>0</v>
      </c>
    </row>
    <row r="130" spans="2:65" s="1" customFormat="1" ht="24.2" customHeight="1">
      <c r="B130" s="131"/>
      <c r="C130" s="132" t="s">
        <v>134</v>
      </c>
      <c r="D130" s="132" t="s">
        <v>130</v>
      </c>
      <c r="E130" s="133" t="s">
        <v>144</v>
      </c>
      <c r="F130" s="134" t="s">
        <v>145</v>
      </c>
      <c r="G130" s="135" t="s">
        <v>133</v>
      </c>
      <c r="H130" s="136">
        <v>33.45</v>
      </c>
      <c r="I130" s="137"/>
      <c r="J130" s="138">
        <f>ROUND(I130*H130,2)</f>
        <v>0</v>
      </c>
      <c r="K130" s="139"/>
      <c r="L130" s="30"/>
      <c r="M130" s="140" t="s">
        <v>1</v>
      </c>
      <c r="N130" s="141" t="s">
        <v>38</v>
      </c>
      <c r="P130" s="142">
        <f>O130*H130</f>
        <v>0</v>
      </c>
      <c r="Q130" s="142">
        <v>0</v>
      </c>
      <c r="R130" s="142">
        <f>Q130*H130</f>
        <v>0</v>
      </c>
      <c r="S130" s="142">
        <v>2.2</v>
      </c>
      <c r="T130" s="143">
        <f>S130*H130</f>
        <v>73.59000000000002</v>
      </c>
      <c r="AR130" s="144" t="s">
        <v>134</v>
      </c>
      <c r="AT130" s="144" t="s">
        <v>130</v>
      </c>
      <c r="AU130" s="144" t="s">
        <v>82</v>
      </c>
      <c r="AY130" s="15" t="s">
        <v>128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5" t="s">
        <v>80</v>
      </c>
      <c r="BK130" s="145">
        <f>ROUND(I130*H130,2)</f>
        <v>0</v>
      </c>
      <c r="BL130" s="15" t="s">
        <v>134</v>
      </c>
      <c r="BM130" s="144" t="s">
        <v>146</v>
      </c>
    </row>
    <row r="131" spans="2:65" s="1" customFormat="1" ht="24.2" customHeight="1">
      <c r="B131" s="131"/>
      <c r="C131" s="132" t="s">
        <v>147</v>
      </c>
      <c r="D131" s="132" t="s">
        <v>130</v>
      </c>
      <c r="E131" s="133" t="s">
        <v>148</v>
      </c>
      <c r="F131" s="134" t="s">
        <v>149</v>
      </c>
      <c r="G131" s="135" t="s">
        <v>150</v>
      </c>
      <c r="H131" s="136">
        <v>41</v>
      </c>
      <c r="I131" s="137"/>
      <c r="J131" s="138">
        <f>ROUND(I131*H131,2)</f>
        <v>0</v>
      </c>
      <c r="K131" s="139"/>
      <c r="L131" s="30"/>
      <c r="M131" s="140" t="s">
        <v>1</v>
      </c>
      <c r="N131" s="141" t="s">
        <v>38</v>
      </c>
      <c r="P131" s="142">
        <f>O131*H131</f>
        <v>0</v>
      </c>
      <c r="Q131" s="142">
        <v>0</v>
      </c>
      <c r="R131" s="142">
        <f>Q131*H131</f>
        <v>0</v>
      </c>
      <c r="S131" s="142">
        <v>0.05</v>
      </c>
      <c r="T131" s="143">
        <f>S131*H131</f>
        <v>2.0500000000000003</v>
      </c>
      <c r="AR131" s="144" t="s">
        <v>134</v>
      </c>
      <c r="AT131" s="144" t="s">
        <v>130</v>
      </c>
      <c r="AU131" s="144" t="s">
        <v>82</v>
      </c>
      <c r="AY131" s="15" t="s">
        <v>128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5" t="s">
        <v>80</v>
      </c>
      <c r="BK131" s="145">
        <f>ROUND(I131*H131,2)</f>
        <v>0</v>
      </c>
      <c r="BL131" s="15" t="s">
        <v>134</v>
      </c>
      <c r="BM131" s="144" t="s">
        <v>151</v>
      </c>
    </row>
    <row r="132" spans="2:63" s="11" customFormat="1" ht="22.9" customHeight="1">
      <c r="B132" s="119"/>
      <c r="D132" s="120" t="s">
        <v>72</v>
      </c>
      <c r="E132" s="129" t="s">
        <v>134</v>
      </c>
      <c r="F132" s="129" t="s">
        <v>152</v>
      </c>
      <c r="I132" s="122"/>
      <c r="J132" s="130">
        <f>BK132</f>
        <v>0</v>
      </c>
      <c r="L132" s="119"/>
      <c r="M132" s="124"/>
      <c r="P132" s="125">
        <f>SUM(P133:P134)</f>
        <v>0</v>
      </c>
      <c r="R132" s="125">
        <f>SUM(R133:R134)</f>
        <v>352.5340665</v>
      </c>
      <c r="T132" s="126">
        <f>SUM(T133:T134)</f>
        <v>0</v>
      </c>
      <c r="AR132" s="120" t="s">
        <v>80</v>
      </c>
      <c r="AT132" s="127" t="s">
        <v>72</v>
      </c>
      <c r="AU132" s="127" t="s">
        <v>80</v>
      </c>
      <c r="AY132" s="120" t="s">
        <v>128</v>
      </c>
      <c r="BK132" s="128">
        <f>SUM(BK133:BK134)</f>
        <v>0</v>
      </c>
    </row>
    <row r="133" spans="2:65" s="1" customFormat="1" ht="24.2" customHeight="1">
      <c r="B133" s="131"/>
      <c r="C133" s="132" t="s">
        <v>142</v>
      </c>
      <c r="D133" s="132" t="s">
        <v>130</v>
      </c>
      <c r="E133" s="133" t="s">
        <v>153</v>
      </c>
      <c r="F133" s="134" t="s">
        <v>154</v>
      </c>
      <c r="G133" s="135" t="s">
        <v>133</v>
      </c>
      <c r="H133" s="136">
        <v>186.45</v>
      </c>
      <c r="I133" s="137"/>
      <c r="J133" s="138">
        <f>ROUND(I133*H133,2)</f>
        <v>0</v>
      </c>
      <c r="K133" s="139"/>
      <c r="L133" s="30"/>
      <c r="M133" s="140" t="s">
        <v>1</v>
      </c>
      <c r="N133" s="141" t="s">
        <v>38</v>
      </c>
      <c r="P133" s="142">
        <f>O133*H133</f>
        <v>0</v>
      </c>
      <c r="Q133" s="142">
        <v>1.89077</v>
      </c>
      <c r="R133" s="142">
        <f>Q133*H133</f>
        <v>352.5340665</v>
      </c>
      <c r="S133" s="142">
        <v>0</v>
      </c>
      <c r="T133" s="143">
        <f>S133*H133</f>
        <v>0</v>
      </c>
      <c r="AR133" s="144" t="s">
        <v>134</v>
      </c>
      <c r="AT133" s="144" t="s">
        <v>130</v>
      </c>
      <c r="AU133" s="144" t="s">
        <v>82</v>
      </c>
      <c r="AY133" s="15" t="s">
        <v>128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5" t="s">
        <v>80</v>
      </c>
      <c r="BK133" s="145">
        <f>ROUND(I133*H133,2)</f>
        <v>0</v>
      </c>
      <c r="BL133" s="15" t="s">
        <v>134</v>
      </c>
      <c r="BM133" s="144" t="s">
        <v>155</v>
      </c>
    </row>
    <row r="134" spans="2:65" s="1" customFormat="1" ht="24.2" customHeight="1">
      <c r="B134" s="131"/>
      <c r="C134" s="146" t="s">
        <v>156</v>
      </c>
      <c r="D134" s="146" t="s">
        <v>157</v>
      </c>
      <c r="E134" s="147" t="s">
        <v>158</v>
      </c>
      <c r="F134" s="148" t="s">
        <v>159</v>
      </c>
      <c r="G134" s="149" t="s">
        <v>133</v>
      </c>
      <c r="H134" s="150">
        <v>8.7</v>
      </c>
      <c r="I134" s="151"/>
      <c r="J134" s="152">
        <f>ROUND(I134*H134,2)</f>
        <v>0</v>
      </c>
      <c r="K134" s="153"/>
      <c r="L134" s="154"/>
      <c r="M134" s="155" t="s">
        <v>1</v>
      </c>
      <c r="N134" s="156" t="s">
        <v>38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146</v>
      </c>
      <c r="AT134" s="144" t="s">
        <v>157</v>
      </c>
      <c r="AU134" s="144" t="s">
        <v>82</v>
      </c>
      <c r="AY134" s="15" t="s">
        <v>128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5" t="s">
        <v>80</v>
      </c>
      <c r="BK134" s="145">
        <f>ROUND(I134*H134,2)</f>
        <v>0</v>
      </c>
      <c r="BL134" s="15" t="s">
        <v>134</v>
      </c>
      <c r="BM134" s="144" t="s">
        <v>160</v>
      </c>
    </row>
    <row r="135" spans="2:63" s="11" customFormat="1" ht="22.9" customHeight="1">
      <c r="B135" s="119"/>
      <c r="D135" s="120" t="s">
        <v>72</v>
      </c>
      <c r="E135" s="129" t="s">
        <v>146</v>
      </c>
      <c r="F135" s="129" t="s">
        <v>161</v>
      </c>
      <c r="I135" s="122"/>
      <c r="J135" s="130">
        <f>BK135</f>
        <v>0</v>
      </c>
      <c r="L135" s="119"/>
      <c r="M135" s="124"/>
      <c r="P135" s="125">
        <f>SUM(P136:P157)</f>
        <v>0</v>
      </c>
      <c r="R135" s="125">
        <f>SUM(R136:R157)</f>
        <v>24.7108495</v>
      </c>
      <c r="T135" s="126">
        <f>SUM(T136:T157)</f>
        <v>0</v>
      </c>
      <c r="AR135" s="120" t="s">
        <v>80</v>
      </c>
      <c r="AT135" s="127" t="s">
        <v>72</v>
      </c>
      <c r="AU135" s="127" t="s">
        <v>80</v>
      </c>
      <c r="AY135" s="120" t="s">
        <v>128</v>
      </c>
      <c r="BK135" s="128">
        <f>SUM(BK136:BK157)</f>
        <v>0</v>
      </c>
    </row>
    <row r="136" spans="2:65" s="1" customFormat="1" ht="24.2" customHeight="1">
      <c r="B136" s="131"/>
      <c r="C136" s="132" t="s">
        <v>146</v>
      </c>
      <c r="D136" s="132" t="s">
        <v>130</v>
      </c>
      <c r="E136" s="133" t="s">
        <v>162</v>
      </c>
      <c r="F136" s="134" t="s">
        <v>163</v>
      </c>
      <c r="G136" s="135" t="s">
        <v>141</v>
      </c>
      <c r="H136" s="136">
        <v>140.18</v>
      </c>
      <c r="I136" s="137"/>
      <c r="J136" s="138">
        <f aca="true" t="shared" si="0" ref="J136:J157">ROUND(I136*H136,2)</f>
        <v>0</v>
      </c>
      <c r="K136" s="139"/>
      <c r="L136" s="30"/>
      <c r="M136" s="140" t="s">
        <v>1</v>
      </c>
      <c r="N136" s="141" t="s">
        <v>38</v>
      </c>
      <c r="P136" s="142">
        <f aca="true" t="shared" si="1" ref="P136:P157">O136*H136</f>
        <v>0</v>
      </c>
      <c r="Q136" s="142">
        <v>1E-05</v>
      </c>
      <c r="R136" s="142">
        <f aca="true" t="shared" si="2" ref="R136:R157">Q136*H136</f>
        <v>0.0014018000000000001</v>
      </c>
      <c r="S136" s="142">
        <v>0</v>
      </c>
      <c r="T136" s="143">
        <f aca="true" t="shared" si="3" ref="T136:T157">S136*H136</f>
        <v>0</v>
      </c>
      <c r="AR136" s="144" t="s">
        <v>134</v>
      </c>
      <c r="AT136" s="144" t="s">
        <v>130</v>
      </c>
      <c r="AU136" s="144" t="s">
        <v>82</v>
      </c>
      <c r="AY136" s="15" t="s">
        <v>128</v>
      </c>
      <c r="BE136" s="145">
        <f aca="true" t="shared" si="4" ref="BE136:BE157">IF(N136="základní",J136,0)</f>
        <v>0</v>
      </c>
      <c r="BF136" s="145">
        <f aca="true" t="shared" si="5" ref="BF136:BF157">IF(N136="snížená",J136,0)</f>
        <v>0</v>
      </c>
      <c r="BG136" s="145">
        <f aca="true" t="shared" si="6" ref="BG136:BG157">IF(N136="zákl. přenesená",J136,0)</f>
        <v>0</v>
      </c>
      <c r="BH136" s="145">
        <f aca="true" t="shared" si="7" ref="BH136:BH157">IF(N136="sníž. přenesená",J136,0)</f>
        <v>0</v>
      </c>
      <c r="BI136" s="145">
        <f aca="true" t="shared" si="8" ref="BI136:BI157">IF(N136="nulová",J136,0)</f>
        <v>0</v>
      </c>
      <c r="BJ136" s="15" t="s">
        <v>80</v>
      </c>
      <c r="BK136" s="145">
        <f aca="true" t="shared" si="9" ref="BK136:BK157">ROUND(I136*H136,2)</f>
        <v>0</v>
      </c>
      <c r="BL136" s="15" t="s">
        <v>134</v>
      </c>
      <c r="BM136" s="144" t="s">
        <v>164</v>
      </c>
    </row>
    <row r="137" spans="2:65" s="1" customFormat="1" ht="24.2" customHeight="1">
      <c r="B137" s="131"/>
      <c r="C137" s="146" t="s">
        <v>165</v>
      </c>
      <c r="D137" s="146" t="s">
        <v>157</v>
      </c>
      <c r="E137" s="147" t="s">
        <v>166</v>
      </c>
      <c r="F137" s="148" t="s">
        <v>167</v>
      </c>
      <c r="G137" s="149" t="s">
        <v>150</v>
      </c>
      <c r="H137" s="150">
        <v>71</v>
      </c>
      <c r="I137" s="151"/>
      <c r="J137" s="152">
        <f t="shared" si="0"/>
        <v>0</v>
      </c>
      <c r="K137" s="153"/>
      <c r="L137" s="154"/>
      <c r="M137" s="155" t="s">
        <v>1</v>
      </c>
      <c r="N137" s="156" t="s">
        <v>38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146</v>
      </c>
      <c r="AT137" s="144" t="s">
        <v>157</v>
      </c>
      <c r="AU137" s="144" t="s">
        <v>82</v>
      </c>
      <c r="AY137" s="15" t="s">
        <v>128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5" t="s">
        <v>80</v>
      </c>
      <c r="BK137" s="145">
        <f t="shared" si="9"/>
        <v>0</v>
      </c>
      <c r="BL137" s="15" t="s">
        <v>134</v>
      </c>
      <c r="BM137" s="144" t="s">
        <v>168</v>
      </c>
    </row>
    <row r="138" spans="2:65" s="1" customFormat="1" ht="24.2" customHeight="1">
      <c r="B138" s="131"/>
      <c r="C138" s="132" t="s">
        <v>151</v>
      </c>
      <c r="D138" s="132" t="s">
        <v>130</v>
      </c>
      <c r="E138" s="133" t="s">
        <v>169</v>
      </c>
      <c r="F138" s="134" t="s">
        <v>170</v>
      </c>
      <c r="G138" s="135" t="s">
        <v>141</v>
      </c>
      <c r="H138" s="136">
        <v>271.59</v>
      </c>
      <c r="I138" s="137"/>
      <c r="J138" s="138">
        <f t="shared" si="0"/>
        <v>0</v>
      </c>
      <c r="K138" s="139"/>
      <c r="L138" s="30"/>
      <c r="M138" s="140" t="s">
        <v>1</v>
      </c>
      <c r="N138" s="141" t="s">
        <v>38</v>
      </c>
      <c r="P138" s="142">
        <f t="shared" si="1"/>
        <v>0</v>
      </c>
      <c r="Q138" s="142">
        <v>3E-05</v>
      </c>
      <c r="R138" s="142">
        <f t="shared" si="2"/>
        <v>0.008147699999999999</v>
      </c>
      <c r="S138" s="142">
        <v>0</v>
      </c>
      <c r="T138" s="143">
        <f t="shared" si="3"/>
        <v>0</v>
      </c>
      <c r="AR138" s="144" t="s">
        <v>134</v>
      </c>
      <c r="AT138" s="144" t="s">
        <v>130</v>
      </c>
      <c r="AU138" s="144" t="s">
        <v>82</v>
      </c>
      <c r="AY138" s="15" t="s">
        <v>128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5" t="s">
        <v>80</v>
      </c>
      <c r="BK138" s="145">
        <f t="shared" si="9"/>
        <v>0</v>
      </c>
      <c r="BL138" s="15" t="s">
        <v>134</v>
      </c>
      <c r="BM138" s="144" t="s">
        <v>171</v>
      </c>
    </row>
    <row r="139" spans="2:65" s="1" customFormat="1" ht="24.2" customHeight="1">
      <c r="B139" s="131"/>
      <c r="C139" s="146" t="s">
        <v>172</v>
      </c>
      <c r="D139" s="146" t="s">
        <v>157</v>
      </c>
      <c r="E139" s="147" t="s">
        <v>173</v>
      </c>
      <c r="F139" s="148" t="s">
        <v>174</v>
      </c>
      <c r="G139" s="149" t="s">
        <v>150</v>
      </c>
      <c r="H139" s="150">
        <v>55</v>
      </c>
      <c r="I139" s="151"/>
      <c r="J139" s="152">
        <f t="shared" si="0"/>
        <v>0</v>
      </c>
      <c r="K139" s="153"/>
      <c r="L139" s="154"/>
      <c r="M139" s="155" t="s">
        <v>1</v>
      </c>
      <c r="N139" s="156" t="s">
        <v>38</v>
      </c>
      <c r="P139" s="142">
        <f t="shared" si="1"/>
        <v>0</v>
      </c>
      <c r="Q139" s="142">
        <v>0</v>
      </c>
      <c r="R139" s="142">
        <f t="shared" si="2"/>
        <v>0</v>
      </c>
      <c r="S139" s="142">
        <v>0</v>
      </c>
      <c r="T139" s="143">
        <f t="shared" si="3"/>
        <v>0</v>
      </c>
      <c r="AR139" s="144" t="s">
        <v>146</v>
      </c>
      <c r="AT139" s="144" t="s">
        <v>157</v>
      </c>
      <c r="AU139" s="144" t="s">
        <v>82</v>
      </c>
      <c r="AY139" s="15" t="s">
        <v>128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5" t="s">
        <v>80</v>
      </c>
      <c r="BK139" s="145">
        <f t="shared" si="9"/>
        <v>0</v>
      </c>
      <c r="BL139" s="15" t="s">
        <v>134</v>
      </c>
      <c r="BM139" s="144" t="s">
        <v>175</v>
      </c>
    </row>
    <row r="140" spans="2:65" s="1" customFormat="1" ht="24.2" customHeight="1">
      <c r="B140" s="131"/>
      <c r="C140" s="146" t="s">
        <v>155</v>
      </c>
      <c r="D140" s="146" t="s">
        <v>157</v>
      </c>
      <c r="E140" s="147" t="s">
        <v>176</v>
      </c>
      <c r="F140" s="148" t="s">
        <v>177</v>
      </c>
      <c r="G140" s="149" t="s">
        <v>150</v>
      </c>
      <c r="H140" s="150">
        <v>28</v>
      </c>
      <c r="I140" s="151"/>
      <c r="J140" s="152">
        <f t="shared" si="0"/>
        <v>0</v>
      </c>
      <c r="K140" s="153"/>
      <c r="L140" s="154"/>
      <c r="M140" s="155" t="s">
        <v>1</v>
      </c>
      <c r="N140" s="156" t="s">
        <v>38</v>
      </c>
      <c r="P140" s="142">
        <f t="shared" si="1"/>
        <v>0</v>
      </c>
      <c r="Q140" s="142">
        <v>0</v>
      </c>
      <c r="R140" s="142">
        <f t="shared" si="2"/>
        <v>0</v>
      </c>
      <c r="S140" s="142">
        <v>0</v>
      </c>
      <c r="T140" s="143">
        <f t="shared" si="3"/>
        <v>0</v>
      </c>
      <c r="AR140" s="144" t="s">
        <v>146</v>
      </c>
      <c r="AT140" s="144" t="s">
        <v>157</v>
      </c>
      <c r="AU140" s="144" t="s">
        <v>82</v>
      </c>
      <c r="AY140" s="15" t="s">
        <v>128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5" t="s">
        <v>80</v>
      </c>
      <c r="BK140" s="145">
        <f t="shared" si="9"/>
        <v>0</v>
      </c>
      <c r="BL140" s="15" t="s">
        <v>134</v>
      </c>
      <c r="BM140" s="144" t="s">
        <v>178</v>
      </c>
    </row>
    <row r="141" spans="2:65" s="1" customFormat="1" ht="24.2" customHeight="1">
      <c r="B141" s="131"/>
      <c r="C141" s="146" t="s">
        <v>179</v>
      </c>
      <c r="D141" s="146" t="s">
        <v>157</v>
      </c>
      <c r="E141" s="147" t="s">
        <v>180</v>
      </c>
      <c r="F141" s="148" t="s">
        <v>181</v>
      </c>
      <c r="G141" s="149" t="s">
        <v>150</v>
      </c>
      <c r="H141" s="150">
        <v>26</v>
      </c>
      <c r="I141" s="151"/>
      <c r="J141" s="152">
        <f t="shared" si="0"/>
        <v>0</v>
      </c>
      <c r="K141" s="153"/>
      <c r="L141" s="154"/>
      <c r="M141" s="155" t="s">
        <v>1</v>
      </c>
      <c r="N141" s="156" t="s">
        <v>38</v>
      </c>
      <c r="P141" s="142">
        <f t="shared" si="1"/>
        <v>0</v>
      </c>
      <c r="Q141" s="142">
        <v>0</v>
      </c>
      <c r="R141" s="142">
        <f t="shared" si="2"/>
        <v>0</v>
      </c>
      <c r="S141" s="142">
        <v>0</v>
      </c>
      <c r="T141" s="143">
        <f t="shared" si="3"/>
        <v>0</v>
      </c>
      <c r="AR141" s="144" t="s">
        <v>146</v>
      </c>
      <c r="AT141" s="144" t="s">
        <v>157</v>
      </c>
      <c r="AU141" s="144" t="s">
        <v>82</v>
      </c>
      <c r="AY141" s="15" t="s">
        <v>128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5" t="s">
        <v>80</v>
      </c>
      <c r="BK141" s="145">
        <f t="shared" si="9"/>
        <v>0</v>
      </c>
      <c r="BL141" s="15" t="s">
        <v>134</v>
      </c>
      <c r="BM141" s="144" t="s">
        <v>182</v>
      </c>
    </row>
    <row r="142" spans="2:65" s="1" customFormat="1" ht="24.2" customHeight="1">
      <c r="B142" s="131"/>
      <c r="C142" s="132" t="s">
        <v>160</v>
      </c>
      <c r="D142" s="132" t="s">
        <v>130</v>
      </c>
      <c r="E142" s="133" t="s">
        <v>183</v>
      </c>
      <c r="F142" s="182" t="s">
        <v>184</v>
      </c>
      <c r="G142" s="135" t="s">
        <v>150</v>
      </c>
      <c r="H142" s="136">
        <v>1</v>
      </c>
      <c r="I142" s="137"/>
      <c r="J142" s="138">
        <f t="shared" si="0"/>
        <v>0</v>
      </c>
      <c r="K142" s="139"/>
      <c r="L142" s="30"/>
      <c r="M142" s="140" t="s">
        <v>1</v>
      </c>
      <c r="N142" s="141" t="s">
        <v>38</v>
      </c>
      <c r="P142" s="142">
        <f t="shared" si="1"/>
        <v>0</v>
      </c>
      <c r="Q142" s="142">
        <v>2.01001</v>
      </c>
      <c r="R142" s="142">
        <f t="shared" si="2"/>
        <v>2.01001</v>
      </c>
      <c r="S142" s="142">
        <v>0</v>
      </c>
      <c r="T142" s="143">
        <f t="shared" si="3"/>
        <v>0</v>
      </c>
      <c r="AR142" s="144" t="s">
        <v>134</v>
      </c>
      <c r="AT142" s="144" t="s">
        <v>130</v>
      </c>
      <c r="AU142" s="144" t="s">
        <v>82</v>
      </c>
      <c r="AY142" s="15" t="s">
        <v>128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5" t="s">
        <v>80</v>
      </c>
      <c r="BK142" s="145">
        <f t="shared" si="9"/>
        <v>0</v>
      </c>
      <c r="BL142" s="15" t="s">
        <v>134</v>
      </c>
      <c r="BM142" s="144" t="s">
        <v>185</v>
      </c>
    </row>
    <row r="143" spans="2:65" s="1" customFormat="1" ht="24.2" customHeight="1">
      <c r="B143" s="131"/>
      <c r="C143" s="132" t="s">
        <v>8</v>
      </c>
      <c r="D143" s="132" t="s">
        <v>130</v>
      </c>
      <c r="E143" s="133" t="s">
        <v>186</v>
      </c>
      <c r="F143" s="182" t="s">
        <v>184</v>
      </c>
      <c r="G143" s="135" t="s">
        <v>150</v>
      </c>
      <c r="H143" s="136">
        <v>4</v>
      </c>
      <c r="I143" s="137"/>
      <c r="J143" s="138">
        <f t="shared" si="0"/>
        <v>0</v>
      </c>
      <c r="K143" s="139"/>
      <c r="L143" s="30"/>
      <c r="M143" s="140" t="s">
        <v>1</v>
      </c>
      <c r="N143" s="141" t="s">
        <v>38</v>
      </c>
      <c r="P143" s="142">
        <f t="shared" si="1"/>
        <v>0</v>
      </c>
      <c r="Q143" s="142">
        <v>2.01001</v>
      </c>
      <c r="R143" s="142">
        <f t="shared" si="2"/>
        <v>8.04004</v>
      </c>
      <c r="S143" s="142">
        <v>0</v>
      </c>
      <c r="T143" s="143">
        <f t="shared" si="3"/>
        <v>0</v>
      </c>
      <c r="AR143" s="144" t="s">
        <v>134</v>
      </c>
      <c r="AT143" s="144" t="s">
        <v>130</v>
      </c>
      <c r="AU143" s="144" t="s">
        <v>82</v>
      </c>
      <c r="AY143" s="15" t="s">
        <v>128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5" t="s">
        <v>80</v>
      </c>
      <c r="BK143" s="145">
        <f t="shared" si="9"/>
        <v>0</v>
      </c>
      <c r="BL143" s="15" t="s">
        <v>134</v>
      </c>
      <c r="BM143" s="144" t="s">
        <v>187</v>
      </c>
    </row>
    <row r="144" spans="2:65" s="1" customFormat="1" ht="24.2" customHeight="1">
      <c r="B144" s="131"/>
      <c r="C144" s="132" t="s">
        <v>164</v>
      </c>
      <c r="D144" s="132" t="s">
        <v>130</v>
      </c>
      <c r="E144" s="133" t="s">
        <v>188</v>
      </c>
      <c r="F144" s="182" t="s">
        <v>184</v>
      </c>
      <c r="G144" s="135" t="s">
        <v>150</v>
      </c>
      <c r="H144" s="136">
        <v>5</v>
      </c>
      <c r="I144" s="137"/>
      <c r="J144" s="138">
        <f t="shared" si="0"/>
        <v>0</v>
      </c>
      <c r="K144" s="139"/>
      <c r="L144" s="30"/>
      <c r="M144" s="140" t="s">
        <v>1</v>
      </c>
      <c r="N144" s="141" t="s">
        <v>38</v>
      </c>
      <c r="P144" s="142">
        <f t="shared" si="1"/>
        <v>0</v>
      </c>
      <c r="Q144" s="142">
        <v>2.01001</v>
      </c>
      <c r="R144" s="142">
        <f t="shared" si="2"/>
        <v>10.050049999999999</v>
      </c>
      <c r="S144" s="142">
        <v>0</v>
      </c>
      <c r="T144" s="143">
        <f t="shared" si="3"/>
        <v>0</v>
      </c>
      <c r="AR144" s="144" t="s">
        <v>134</v>
      </c>
      <c r="AT144" s="144" t="s">
        <v>130</v>
      </c>
      <c r="AU144" s="144" t="s">
        <v>82</v>
      </c>
      <c r="AY144" s="15" t="s">
        <v>128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5" t="s">
        <v>80</v>
      </c>
      <c r="BK144" s="145">
        <f t="shared" si="9"/>
        <v>0</v>
      </c>
      <c r="BL144" s="15" t="s">
        <v>134</v>
      </c>
      <c r="BM144" s="144" t="s">
        <v>189</v>
      </c>
    </row>
    <row r="145" spans="2:65" s="1" customFormat="1" ht="24.2" customHeight="1">
      <c r="B145" s="131"/>
      <c r="C145" s="183" t="s">
        <v>190</v>
      </c>
      <c r="D145" s="183" t="s">
        <v>130</v>
      </c>
      <c r="E145" s="184" t="s">
        <v>191</v>
      </c>
      <c r="F145" s="185" t="s">
        <v>192</v>
      </c>
      <c r="G145" s="186" t="s">
        <v>150</v>
      </c>
      <c r="H145" s="187">
        <v>20</v>
      </c>
      <c r="I145" s="188"/>
      <c r="J145" s="189">
        <f t="shared" si="0"/>
        <v>0</v>
      </c>
      <c r="K145" s="139"/>
      <c r="L145" s="30"/>
      <c r="M145" s="140" t="s">
        <v>1</v>
      </c>
      <c r="N145" s="141" t="s">
        <v>38</v>
      </c>
      <c r="P145" s="142">
        <f t="shared" si="1"/>
        <v>0</v>
      </c>
      <c r="Q145" s="142">
        <v>0.04905</v>
      </c>
      <c r="R145" s="142">
        <f t="shared" si="2"/>
        <v>0.9810000000000001</v>
      </c>
      <c r="S145" s="142">
        <v>0</v>
      </c>
      <c r="T145" s="143">
        <f t="shared" si="3"/>
        <v>0</v>
      </c>
      <c r="AR145" s="144" t="s">
        <v>134</v>
      </c>
      <c r="AT145" s="144" t="s">
        <v>130</v>
      </c>
      <c r="AU145" s="144" t="s">
        <v>82</v>
      </c>
      <c r="AY145" s="15" t="s">
        <v>128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5" t="s">
        <v>80</v>
      </c>
      <c r="BK145" s="145">
        <f t="shared" si="9"/>
        <v>0</v>
      </c>
      <c r="BL145" s="15" t="s">
        <v>134</v>
      </c>
      <c r="BM145" s="144" t="s">
        <v>193</v>
      </c>
    </row>
    <row r="146" spans="2:65" s="1" customFormat="1" ht="33" customHeight="1">
      <c r="B146" s="131"/>
      <c r="C146" s="183" t="s">
        <v>168</v>
      </c>
      <c r="D146" s="183" t="s">
        <v>130</v>
      </c>
      <c r="E146" s="184" t="s">
        <v>194</v>
      </c>
      <c r="F146" s="185" t="s">
        <v>195</v>
      </c>
      <c r="G146" s="186" t="s">
        <v>150</v>
      </c>
      <c r="H146" s="187">
        <v>20</v>
      </c>
      <c r="I146" s="188"/>
      <c r="J146" s="189">
        <f t="shared" si="0"/>
        <v>0</v>
      </c>
      <c r="K146" s="139"/>
      <c r="L146" s="30"/>
      <c r="M146" s="140" t="s">
        <v>1</v>
      </c>
      <c r="N146" s="141" t="s">
        <v>38</v>
      </c>
      <c r="P146" s="142">
        <f t="shared" si="1"/>
        <v>0</v>
      </c>
      <c r="Q146" s="142">
        <v>0.00814</v>
      </c>
      <c r="R146" s="142">
        <f t="shared" si="2"/>
        <v>0.1628</v>
      </c>
      <c r="S146" s="142">
        <v>0</v>
      </c>
      <c r="T146" s="143">
        <f t="shared" si="3"/>
        <v>0</v>
      </c>
      <c r="AR146" s="144" t="s">
        <v>134</v>
      </c>
      <c r="AT146" s="144" t="s">
        <v>130</v>
      </c>
      <c r="AU146" s="144" t="s">
        <v>82</v>
      </c>
      <c r="AY146" s="15" t="s">
        <v>128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5" t="s">
        <v>80</v>
      </c>
      <c r="BK146" s="145">
        <f t="shared" si="9"/>
        <v>0</v>
      </c>
      <c r="BL146" s="15" t="s">
        <v>134</v>
      </c>
      <c r="BM146" s="144" t="s">
        <v>196</v>
      </c>
    </row>
    <row r="147" spans="2:65" s="1" customFormat="1" ht="24.2" customHeight="1">
      <c r="B147" s="131"/>
      <c r="C147" s="183" t="s">
        <v>197</v>
      </c>
      <c r="D147" s="183" t="s">
        <v>130</v>
      </c>
      <c r="E147" s="184" t="s">
        <v>198</v>
      </c>
      <c r="F147" s="185" t="s">
        <v>199</v>
      </c>
      <c r="G147" s="186" t="s">
        <v>150</v>
      </c>
      <c r="H147" s="187">
        <v>20</v>
      </c>
      <c r="I147" s="188"/>
      <c r="J147" s="189">
        <f t="shared" si="0"/>
        <v>0</v>
      </c>
      <c r="K147" s="139"/>
      <c r="L147" s="30"/>
      <c r="M147" s="140" t="s">
        <v>1</v>
      </c>
      <c r="N147" s="141" t="s">
        <v>38</v>
      </c>
      <c r="P147" s="142">
        <f t="shared" si="1"/>
        <v>0</v>
      </c>
      <c r="Q147" s="142">
        <v>0</v>
      </c>
      <c r="R147" s="142">
        <f t="shared" si="2"/>
        <v>0</v>
      </c>
      <c r="S147" s="142">
        <v>0</v>
      </c>
      <c r="T147" s="143">
        <f t="shared" si="3"/>
        <v>0</v>
      </c>
      <c r="AR147" s="144" t="s">
        <v>134</v>
      </c>
      <c r="AT147" s="144" t="s">
        <v>130</v>
      </c>
      <c r="AU147" s="144" t="s">
        <v>82</v>
      </c>
      <c r="AY147" s="15" t="s">
        <v>128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5" t="s">
        <v>80</v>
      </c>
      <c r="BK147" s="145">
        <f t="shared" si="9"/>
        <v>0</v>
      </c>
      <c r="BL147" s="15" t="s">
        <v>134</v>
      </c>
      <c r="BM147" s="144" t="s">
        <v>200</v>
      </c>
    </row>
    <row r="148" spans="2:65" s="1" customFormat="1" ht="33" customHeight="1">
      <c r="B148" s="131"/>
      <c r="C148" s="183" t="s">
        <v>171</v>
      </c>
      <c r="D148" s="183" t="s">
        <v>130</v>
      </c>
      <c r="E148" s="184" t="s">
        <v>201</v>
      </c>
      <c r="F148" s="185" t="s">
        <v>202</v>
      </c>
      <c r="G148" s="186" t="s">
        <v>150</v>
      </c>
      <c r="H148" s="187">
        <v>20</v>
      </c>
      <c r="I148" s="188"/>
      <c r="J148" s="189">
        <f t="shared" si="0"/>
        <v>0</v>
      </c>
      <c r="K148" s="139"/>
      <c r="L148" s="30"/>
      <c r="M148" s="140" t="s">
        <v>1</v>
      </c>
      <c r="N148" s="141" t="s">
        <v>38</v>
      </c>
      <c r="P148" s="142">
        <f t="shared" si="1"/>
        <v>0</v>
      </c>
      <c r="Q148" s="142">
        <v>0.0606</v>
      </c>
      <c r="R148" s="142">
        <f t="shared" si="2"/>
        <v>1.212</v>
      </c>
      <c r="S148" s="142">
        <v>0</v>
      </c>
      <c r="T148" s="143">
        <f t="shared" si="3"/>
        <v>0</v>
      </c>
      <c r="AR148" s="144" t="s">
        <v>134</v>
      </c>
      <c r="AT148" s="144" t="s">
        <v>130</v>
      </c>
      <c r="AU148" s="144" t="s">
        <v>82</v>
      </c>
      <c r="AY148" s="15" t="s">
        <v>128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5" t="s">
        <v>80</v>
      </c>
      <c r="BK148" s="145">
        <f t="shared" si="9"/>
        <v>0</v>
      </c>
      <c r="BL148" s="15" t="s">
        <v>134</v>
      </c>
      <c r="BM148" s="144" t="s">
        <v>203</v>
      </c>
    </row>
    <row r="149" spans="2:65" s="1" customFormat="1" ht="24.2" customHeight="1">
      <c r="B149" s="131"/>
      <c r="C149" s="132" t="s">
        <v>7</v>
      </c>
      <c r="D149" s="132" t="s">
        <v>130</v>
      </c>
      <c r="E149" s="133" t="s">
        <v>204</v>
      </c>
      <c r="F149" s="134" t="s">
        <v>205</v>
      </c>
      <c r="G149" s="135" t="s">
        <v>150</v>
      </c>
      <c r="H149" s="136">
        <v>12</v>
      </c>
      <c r="I149" s="137"/>
      <c r="J149" s="138">
        <f t="shared" si="0"/>
        <v>0</v>
      </c>
      <c r="K149" s="139"/>
      <c r="L149" s="30"/>
      <c r="M149" s="140" t="s">
        <v>1</v>
      </c>
      <c r="N149" s="141" t="s">
        <v>38</v>
      </c>
      <c r="P149" s="142">
        <f t="shared" si="1"/>
        <v>0</v>
      </c>
      <c r="Q149" s="142">
        <v>0</v>
      </c>
      <c r="R149" s="142">
        <f t="shared" si="2"/>
        <v>0</v>
      </c>
      <c r="S149" s="142">
        <v>0</v>
      </c>
      <c r="T149" s="143">
        <f t="shared" si="3"/>
        <v>0</v>
      </c>
      <c r="AR149" s="144" t="s">
        <v>134</v>
      </c>
      <c r="AT149" s="144" t="s">
        <v>130</v>
      </c>
      <c r="AU149" s="144" t="s">
        <v>82</v>
      </c>
      <c r="AY149" s="15" t="s">
        <v>128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5" t="s">
        <v>80</v>
      </c>
      <c r="BK149" s="145">
        <f t="shared" si="9"/>
        <v>0</v>
      </c>
      <c r="BL149" s="15" t="s">
        <v>134</v>
      </c>
      <c r="BM149" s="144" t="s">
        <v>206</v>
      </c>
    </row>
    <row r="150" spans="2:65" s="1" customFormat="1" ht="24.2" customHeight="1">
      <c r="B150" s="131"/>
      <c r="C150" s="146" t="s">
        <v>175</v>
      </c>
      <c r="D150" s="146" t="s">
        <v>157</v>
      </c>
      <c r="E150" s="147" t="s">
        <v>207</v>
      </c>
      <c r="F150" s="148" t="s">
        <v>208</v>
      </c>
      <c r="G150" s="149" t="s">
        <v>150</v>
      </c>
      <c r="H150" s="150">
        <v>12</v>
      </c>
      <c r="I150" s="151"/>
      <c r="J150" s="152">
        <f t="shared" si="0"/>
        <v>0</v>
      </c>
      <c r="K150" s="153"/>
      <c r="L150" s="154"/>
      <c r="M150" s="155" t="s">
        <v>1</v>
      </c>
      <c r="N150" s="156" t="s">
        <v>38</v>
      </c>
      <c r="P150" s="142">
        <f t="shared" si="1"/>
        <v>0</v>
      </c>
      <c r="Q150" s="142">
        <v>0</v>
      </c>
      <c r="R150" s="142">
        <f t="shared" si="2"/>
        <v>0</v>
      </c>
      <c r="S150" s="142">
        <v>0</v>
      </c>
      <c r="T150" s="143">
        <f t="shared" si="3"/>
        <v>0</v>
      </c>
      <c r="AR150" s="144" t="s">
        <v>146</v>
      </c>
      <c r="AT150" s="144" t="s">
        <v>157</v>
      </c>
      <c r="AU150" s="144" t="s">
        <v>82</v>
      </c>
      <c r="AY150" s="15" t="s">
        <v>128</v>
      </c>
      <c r="BE150" s="145">
        <f t="shared" si="4"/>
        <v>0</v>
      </c>
      <c r="BF150" s="145">
        <f t="shared" si="5"/>
        <v>0</v>
      </c>
      <c r="BG150" s="145">
        <f t="shared" si="6"/>
        <v>0</v>
      </c>
      <c r="BH150" s="145">
        <f t="shared" si="7"/>
        <v>0</v>
      </c>
      <c r="BI150" s="145">
        <f t="shared" si="8"/>
        <v>0</v>
      </c>
      <c r="BJ150" s="15" t="s">
        <v>80</v>
      </c>
      <c r="BK150" s="145">
        <f t="shared" si="9"/>
        <v>0</v>
      </c>
      <c r="BL150" s="15" t="s">
        <v>134</v>
      </c>
      <c r="BM150" s="144" t="s">
        <v>209</v>
      </c>
    </row>
    <row r="151" spans="2:65" s="1" customFormat="1" ht="24.2" customHeight="1">
      <c r="B151" s="131"/>
      <c r="C151" s="146" t="s">
        <v>210</v>
      </c>
      <c r="D151" s="146" t="s">
        <v>157</v>
      </c>
      <c r="E151" s="147" t="s">
        <v>211</v>
      </c>
      <c r="F151" s="148" t="s">
        <v>212</v>
      </c>
      <c r="G151" s="149" t="s">
        <v>150</v>
      </c>
      <c r="H151" s="150">
        <v>12</v>
      </c>
      <c r="I151" s="151"/>
      <c r="J151" s="152">
        <f t="shared" si="0"/>
        <v>0</v>
      </c>
      <c r="K151" s="153"/>
      <c r="L151" s="154"/>
      <c r="M151" s="155" t="s">
        <v>1</v>
      </c>
      <c r="N151" s="156" t="s">
        <v>38</v>
      </c>
      <c r="P151" s="142">
        <f t="shared" si="1"/>
        <v>0</v>
      </c>
      <c r="Q151" s="142">
        <v>0</v>
      </c>
      <c r="R151" s="142">
        <f t="shared" si="2"/>
        <v>0</v>
      </c>
      <c r="S151" s="142">
        <v>0</v>
      </c>
      <c r="T151" s="143">
        <f t="shared" si="3"/>
        <v>0</v>
      </c>
      <c r="AR151" s="144" t="s">
        <v>146</v>
      </c>
      <c r="AT151" s="144" t="s">
        <v>157</v>
      </c>
      <c r="AU151" s="144" t="s">
        <v>82</v>
      </c>
      <c r="AY151" s="15" t="s">
        <v>128</v>
      </c>
      <c r="BE151" s="145">
        <f t="shared" si="4"/>
        <v>0</v>
      </c>
      <c r="BF151" s="145">
        <f t="shared" si="5"/>
        <v>0</v>
      </c>
      <c r="BG151" s="145">
        <f t="shared" si="6"/>
        <v>0</v>
      </c>
      <c r="BH151" s="145">
        <f t="shared" si="7"/>
        <v>0</v>
      </c>
      <c r="BI151" s="145">
        <f t="shared" si="8"/>
        <v>0</v>
      </c>
      <c r="BJ151" s="15" t="s">
        <v>80</v>
      </c>
      <c r="BK151" s="145">
        <f t="shared" si="9"/>
        <v>0</v>
      </c>
      <c r="BL151" s="15" t="s">
        <v>134</v>
      </c>
      <c r="BM151" s="144" t="s">
        <v>213</v>
      </c>
    </row>
    <row r="152" spans="2:65" s="1" customFormat="1" ht="24.2" customHeight="1">
      <c r="B152" s="131"/>
      <c r="C152" s="146" t="s">
        <v>178</v>
      </c>
      <c r="D152" s="146" t="s">
        <v>157</v>
      </c>
      <c r="E152" s="147" t="s">
        <v>214</v>
      </c>
      <c r="F152" s="148" t="s">
        <v>215</v>
      </c>
      <c r="G152" s="149" t="s">
        <v>150</v>
      </c>
      <c r="H152" s="150">
        <v>12</v>
      </c>
      <c r="I152" s="151"/>
      <c r="J152" s="152">
        <f t="shared" si="0"/>
        <v>0</v>
      </c>
      <c r="K152" s="153"/>
      <c r="L152" s="154"/>
      <c r="M152" s="155" t="s">
        <v>1</v>
      </c>
      <c r="N152" s="156" t="s">
        <v>38</v>
      </c>
      <c r="P152" s="142">
        <f t="shared" si="1"/>
        <v>0</v>
      </c>
      <c r="Q152" s="142">
        <v>0</v>
      </c>
      <c r="R152" s="142">
        <f t="shared" si="2"/>
        <v>0</v>
      </c>
      <c r="S152" s="142">
        <v>0</v>
      </c>
      <c r="T152" s="143">
        <f t="shared" si="3"/>
        <v>0</v>
      </c>
      <c r="AR152" s="144" t="s">
        <v>146</v>
      </c>
      <c r="AT152" s="144" t="s">
        <v>157</v>
      </c>
      <c r="AU152" s="144" t="s">
        <v>82</v>
      </c>
      <c r="AY152" s="15" t="s">
        <v>128</v>
      </c>
      <c r="BE152" s="145">
        <f t="shared" si="4"/>
        <v>0</v>
      </c>
      <c r="BF152" s="145">
        <f t="shared" si="5"/>
        <v>0</v>
      </c>
      <c r="BG152" s="145">
        <f t="shared" si="6"/>
        <v>0</v>
      </c>
      <c r="BH152" s="145">
        <f t="shared" si="7"/>
        <v>0</v>
      </c>
      <c r="BI152" s="145">
        <f t="shared" si="8"/>
        <v>0</v>
      </c>
      <c r="BJ152" s="15" t="s">
        <v>80</v>
      </c>
      <c r="BK152" s="145">
        <f t="shared" si="9"/>
        <v>0</v>
      </c>
      <c r="BL152" s="15" t="s">
        <v>134</v>
      </c>
      <c r="BM152" s="144" t="s">
        <v>216</v>
      </c>
    </row>
    <row r="153" spans="2:65" s="1" customFormat="1" ht="16.5" customHeight="1">
      <c r="B153" s="131"/>
      <c r="C153" s="146" t="s">
        <v>217</v>
      </c>
      <c r="D153" s="146" t="s">
        <v>157</v>
      </c>
      <c r="E153" s="147" t="s">
        <v>218</v>
      </c>
      <c r="F153" s="148" t="s">
        <v>219</v>
      </c>
      <c r="G153" s="149" t="s">
        <v>150</v>
      </c>
      <c r="H153" s="150">
        <v>12</v>
      </c>
      <c r="I153" s="151"/>
      <c r="J153" s="152">
        <f t="shared" si="0"/>
        <v>0</v>
      </c>
      <c r="K153" s="153"/>
      <c r="L153" s="154"/>
      <c r="M153" s="155" t="s">
        <v>1</v>
      </c>
      <c r="N153" s="156" t="s">
        <v>38</v>
      </c>
      <c r="P153" s="142">
        <f t="shared" si="1"/>
        <v>0</v>
      </c>
      <c r="Q153" s="142">
        <v>0</v>
      </c>
      <c r="R153" s="142">
        <f t="shared" si="2"/>
        <v>0</v>
      </c>
      <c r="S153" s="142">
        <v>0</v>
      </c>
      <c r="T153" s="143">
        <f t="shared" si="3"/>
        <v>0</v>
      </c>
      <c r="AR153" s="144" t="s">
        <v>146</v>
      </c>
      <c r="AT153" s="144" t="s">
        <v>157</v>
      </c>
      <c r="AU153" s="144" t="s">
        <v>82</v>
      </c>
      <c r="AY153" s="15" t="s">
        <v>128</v>
      </c>
      <c r="BE153" s="145">
        <f t="shared" si="4"/>
        <v>0</v>
      </c>
      <c r="BF153" s="145">
        <f t="shared" si="5"/>
        <v>0</v>
      </c>
      <c r="BG153" s="145">
        <f t="shared" si="6"/>
        <v>0</v>
      </c>
      <c r="BH153" s="145">
        <f t="shared" si="7"/>
        <v>0</v>
      </c>
      <c r="BI153" s="145">
        <f t="shared" si="8"/>
        <v>0</v>
      </c>
      <c r="BJ153" s="15" t="s">
        <v>80</v>
      </c>
      <c r="BK153" s="145">
        <f t="shared" si="9"/>
        <v>0</v>
      </c>
      <c r="BL153" s="15" t="s">
        <v>134</v>
      </c>
      <c r="BM153" s="144" t="s">
        <v>220</v>
      </c>
    </row>
    <row r="154" spans="2:65" s="1" customFormat="1" ht="24.2" customHeight="1">
      <c r="B154" s="131"/>
      <c r="C154" s="146" t="s">
        <v>182</v>
      </c>
      <c r="D154" s="146" t="s">
        <v>157</v>
      </c>
      <c r="E154" s="147" t="s">
        <v>221</v>
      </c>
      <c r="F154" s="148" t="s">
        <v>222</v>
      </c>
      <c r="G154" s="149" t="s">
        <v>150</v>
      </c>
      <c r="H154" s="150">
        <v>12</v>
      </c>
      <c r="I154" s="151"/>
      <c r="J154" s="152">
        <f t="shared" si="0"/>
        <v>0</v>
      </c>
      <c r="K154" s="153"/>
      <c r="L154" s="154"/>
      <c r="M154" s="155" t="s">
        <v>1</v>
      </c>
      <c r="N154" s="156" t="s">
        <v>38</v>
      </c>
      <c r="P154" s="142">
        <f t="shared" si="1"/>
        <v>0</v>
      </c>
      <c r="Q154" s="142">
        <v>0</v>
      </c>
      <c r="R154" s="142">
        <f t="shared" si="2"/>
        <v>0</v>
      </c>
      <c r="S154" s="142">
        <v>0</v>
      </c>
      <c r="T154" s="143">
        <f t="shared" si="3"/>
        <v>0</v>
      </c>
      <c r="AR154" s="144" t="s">
        <v>146</v>
      </c>
      <c r="AT154" s="144" t="s">
        <v>157</v>
      </c>
      <c r="AU154" s="144" t="s">
        <v>82</v>
      </c>
      <c r="AY154" s="15" t="s">
        <v>128</v>
      </c>
      <c r="BE154" s="145">
        <f t="shared" si="4"/>
        <v>0</v>
      </c>
      <c r="BF154" s="145">
        <f t="shared" si="5"/>
        <v>0</v>
      </c>
      <c r="BG154" s="145">
        <f t="shared" si="6"/>
        <v>0</v>
      </c>
      <c r="BH154" s="145">
        <f t="shared" si="7"/>
        <v>0</v>
      </c>
      <c r="BI154" s="145">
        <f t="shared" si="8"/>
        <v>0</v>
      </c>
      <c r="BJ154" s="15" t="s">
        <v>80</v>
      </c>
      <c r="BK154" s="145">
        <f t="shared" si="9"/>
        <v>0</v>
      </c>
      <c r="BL154" s="15" t="s">
        <v>134</v>
      </c>
      <c r="BM154" s="144" t="s">
        <v>223</v>
      </c>
    </row>
    <row r="155" spans="2:65" s="1" customFormat="1" ht="21.75" customHeight="1">
      <c r="B155" s="131"/>
      <c r="C155" s="146" t="s">
        <v>224</v>
      </c>
      <c r="D155" s="146" t="s">
        <v>157</v>
      </c>
      <c r="E155" s="147" t="s">
        <v>225</v>
      </c>
      <c r="F155" s="148" t="s">
        <v>226</v>
      </c>
      <c r="G155" s="149" t="s">
        <v>150</v>
      </c>
      <c r="H155" s="150">
        <v>12</v>
      </c>
      <c r="I155" s="151"/>
      <c r="J155" s="152">
        <f t="shared" si="0"/>
        <v>0</v>
      </c>
      <c r="K155" s="153"/>
      <c r="L155" s="154"/>
      <c r="M155" s="155" t="s">
        <v>1</v>
      </c>
      <c r="N155" s="156" t="s">
        <v>38</v>
      </c>
      <c r="P155" s="142">
        <f t="shared" si="1"/>
        <v>0</v>
      </c>
      <c r="Q155" s="142">
        <v>0.006</v>
      </c>
      <c r="R155" s="142">
        <f t="shared" si="2"/>
        <v>0.07200000000000001</v>
      </c>
      <c r="S155" s="142">
        <v>0</v>
      </c>
      <c r="T155" s="143">
        <f t="shared" si="3"/>
        <v>0</v>
      </c>
      <c r="AR155" s="144" t="s">
        <v>146</v>
      </c>
      <c r="AT155" s="144" t="s">
        <v>157</v>
      </c>
      <c r="AU155" s="144" t="s">
        <v>82</v>
      </c>
      <c r="AY155" s="15" t="s">
        <v>128</v>
      </c>
      <c r="BE155" s="145">
        <f t="shared" si="4"/>
        <v>0</v>
      </c>
      <c r="BF155" s="145">
        <f t="shared" si="5"/>
        <v>0</v>
      </c>
      <c r="BG155" s="145">
        <f t="shared" si="6"/>
        <v>0</v>
      </c>
      <c r="BH155" s="145">
        <f t="shared" si="7"/>
        <v>0</v>
      </c>
      <c r="BI155" s="145">
        <f t="shared" si="8"/>
        <v>0</v>
      </c>
      <c r="BJ155" s="15" t="s">
        <v>80</v>
      </c>
      <c r="BK155" s="145">
        <f t="shared" si="9"/>
        <v>0</v>
      </c>
      <c r="BL155" s="15" t="s">
        <v>134</v>
      </c>
      <c r="BM155" s="144" t="s">
        <v>227</v>
      </c>
    </row>
    <row r="156" spans="2:65" s="1" customFormat="1" ht="24.2" customHeight="1">
      <c r="B156" s="131"/>
      <c r="C156" s="132" t="s">
        <v>185</v>
      </c>
      <c r="D156" s="132" t="s">
        <v>130</v>
      </c>
      <c r="E156" s="133" t="s">
        <v>228</v>
      </c>
      <c r="F156" s="134" t="s">
        <v>229</v>
      </c>
      <c r="G156" s="135" t="s">
        <v>150</v>
      </c>
      <c r="H156" s="136">
        <v>10</v>
      </c>
      <c r="I156" s="137"/>
      <c r="J156" s="138">
        <f t="shared" si="0"/>
        <v>0</v>
      </c>
      <c r="K156" s="139"/>
      <c r="L156" s="30"/>
      <c r="M156" s="140" t="s">
        <v>1</v>
      </c>
      <c r="N156" s="141" t="s">
        <v>38</v>
      </c>
      <c r="P156" s="142">
        <f t="shared" si="1"/>
        <v>0</v>
      </c>
      <c r="Q156" s="142">
        <v>0.21734</v>
      </c>
      <c r="R156" s="142">
        <f t="shared" si="2"/>
        <v>2.1734</v>
      </c>
      <c r="S156" s="142">
        <v>0</v>
      </c>
      <c r="T156" s="143">
        <f t="shared" si="3"/>
        <v>0</v>
      </c>
      <c r="AR156" s="144" t="s">
        <v>134</v>
      </c>
      <c r="AT156" s="144" t="s">
        <v>130</v>
      </c>
      <c r="AU156" s="144" t="s">
        <v>82</v>
      </c>
      <c r="AY156" s="15" t="s">
        <v>128</v>
      </c>
      <c r="BE156" s="145">
        <f t="shared" si="4"/>
        <v>0</v>
      </c>
      <c r="BF156" s="145">
        <f t="shared" si="5"/>
        <v>0</v>
      </c>
      <c r="BG156" s="145">
        <f t="shared" si="6"/>
        <v>0</v>
      </c>
      <c r="BH156" s="145">
        <f t="shared" si="7"/>
        <v>0</v>
      </c>
      <c r="BI156" s="145">
        <f t="shared" si="8"/>
        <v>0</v>
      </c>
      <c r="BJ156" s="15" t="s">
        <v>80</v>
      </c>
      <c r="BK156" s="145">
        <f t="shared" si="9"/>
        <v>0</v>
      </c>
      <c r="BL156" s="15" t="s">
        <v>134</v>
      </c>
      <c r="BM156" s="144" t="s">
        <v>230</v>
      </c>
    </row>
    <row r="157" spans="2:65" s="1" customFormat="1" ht="16.5" customHeight="1">
      <c r="B157" s="131"/>
      <c r="C157" s="146" t="s">
        <v>231</v>
      </c>
      <c r="D157" s="146" t="s">
        <v>157</v>
      </c>
      <c r="E157" s="147" t="s">
        <v>232</v>
      </c>
      <c r="F157" s="148" t="s">
        <v>233</v>
      </c>
      <c r="G157" s="149" t="s">
        <v>150</v>
      </c>
      <c r="H157" s="150">
        <v>10</v>
      </c>
      <c r="I157" s="151"/>
      <c r="J157" s="152">
        <f t="shared" si="0"/>
        <v>0</v>
      </c>
      <c r="K157" s="153"/>
      <c r="L157" s="154"/>
      <c r="M157" s="155" t="s">
        <v>1</v>
      </c>
      <c r="N157" s="156" t="s">
        <v>38</v>
      </c>
      <c r="P157" s="142">
        <f t="shared" si="1"/>
        <v>0</v>
      </c>
      <c r="Q157" s="142">
        <v>0</v>
      </c>
      <c r="R157" s="142">
        <f t="shared" si="2"/>
        <v>0</v>
      </c>
      <c r="S157" s="142">
        <v>0</v>
      </c>
      <c r="T157" s="143">
        <f t="shared" si="3"/>
        <v>0</v>
      </c>
      <c r="AR157" s="144" t="s">
        <v>146</v>
      </c>
      <c r="AT157" s="144" t="s">
        <v>157</v>
      </c>
      <c r="AU157" s="144" t="s">
        <v>82</v>
      </c>
      <c r="AY157" s="15" t="s">
        <v>128</v>
      </c>
      <c r="BE157" s="145">
        <f t="shared" si="4"/>
        <v>0</v>
      </c>
      <c r="BF157" s="145">
        <f t="shared" si="5"/>
        <v>0</v>
      </c>
      <c r="BG157" s="145">
        <f t="shared" si="6"/>
        <v>0</v>
      </c>
      <c r="BH157" s="145">
        <f t="shared" si="7"/>
        <v>0</v>
      </c>
      <c r="BI157" s="145">
        <f t="shared" si="8"/>
        <v>0</v>
      </c>
      <c r="BJ157" s="15" t="s">
        <v>80</v>
      </c>
      <c r="BK157" s="145">
        <f t="shared" si="9"/>
        <v>0</v>
      </c>
      <c r="BL157" s="15" t="s">
        <v>134</v>
      </c>
      <c r="BM157" s="144" t="s">
        <v>234</v>
      </c>
    </row>
    <row r="158" spans="2:63" s="11" customFormat="1" ht="22.9" customHeight="1">
      <c r="B158" s="119"/>
      <c r="D158" s="120" t="s">
        <v>72</v>
      </c>
      <c r="E158" s="129" t="s">
        <v>235</v>
      </c>
      <c r="F158" s="129" t="s">
        <v>236</v>
      </c>
      <c r="I158" s="122"/>
      <c r="J158" s="130">
        <f>BK158</f>
        <v>0</v>
      </c>
      <c r="L158" s="119"/>
      <c r="M158" s="124"/>
      <c r="P158" s="125">
        <f>SUM(P159:P166)</f>
        <v>0</v>
      </c>
      <c r="R158" s="125">
        <f>SUM(R159:R166)</f>
        <v>0</v>
      </c>
      <c r="T158" s="126">
        <f>SUM(T159:T166)</f>
        <v>0</v>
      </c>
      <c r="AR158" s="120" t="s">
        <v>80</v>
      </c>
      <c r="AT158" s="127" t="s">
        <v>72</v>
      </c>
      <c r="AU158" s="127" t="s">
        <v>80</v>
      </c>
      <c r="AY158" s="120" t="s">
        <v>128</v>
      </c>
      <c r="BK158" s="128">
        <f>SUM(BK159:BK166)</f>
        <v>0</v>
      </c>
    </row>
    <row r="159" spans="2:65" s="1" customFormat="1" ht="24.2" customHeight="1">
      <c r="B159" s="131"/>
      <c r="C159" s="132" t="s">
        <v>187</v>
      </c>
      <c r="D159" s="132" t="s">
        <v>130</v>
      </c>
      <c r="E159" s="133" t="s">
        <v>237</v>
      </c>
      <c r="F159" s="134" t="s">
        <v>238</v>
      </c>
      <c r="G159" s="135" t="s">
        <v>239</v>
      </c>
      <c r="H159" s="136">
        <v>75.64</v>
      </c>
      <c r="I159" s="137"/>
      <c r="J159" s="138">
        <f>ROUND(I159*H159,2)</f>
        <v>0</v>
      </c>
      <c r="K159" s="139"/>
      <c r="L159" s="30"/>
      <c r="M159" s="140" t="s">
        <v>1</v>
      </c>
      <c r="N159" s="141" t="s">
        <v>38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134</v>
      </c>
      <c r="AT159" s="144" t="s">
        <v>130</v>
      </c>
      <c r="AU159" s="144" t="s">
        <v>82</v>
      </c>
      <c r="AY159" s="15" t="s">
        <v>128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5" t="s">
        <v>80</v>
      </c>
      <c r="BK159" s="145">
        <f>ROUND(I159*H159,2)</f>
        <v>0</v>
      </c>
      <c r="BL159" s="15" t="s">
        <v>134</v>
      </c>
      <c r="BM159" s="144" t="s">
        <v>240</v>
      </c>
    </row>
    <row r="160" spans="2:65" s="1" customFormat="1" ht="24.2" customHeight="1">
      <c r="B160" s="131"/>
      <c r="C160" s="132" t="s">
        <v>241</v>
      </c>
      <c r="D160" s="132" t="s">
        <v>130</v>
      </c>
      <c r="E160" s="133" t="s">
        <v>242</v>
      </c>
      <c r="F160" s="134" t="s">
        <v>243</v>
      </c>
      <c r="G160" s="135" t="s">
        <v>239</v>
      </c>
      <c r="H160" s="136">
        <v>75.64</v>
      </c>
      <c r="I160" s="137"/>
      <c r="J160" s="138">
        <f>ROUND(I160*H160,2)</f>
        <v>0</v>
      </c>
      <c r="K160" s="139"/>
      <c r="L160" s="30"/>
      <c r="M160" s="140" t="s">
        <v>1</v>
      </c>
      <c r="N160" s="141" t="s">
        <v>38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134</v>
      </c>
      <c r="AT160" s="144" t="s">
        <v>130</v>
      </c>
      <c r="AU160" s="144" t="s">
        <v>82</v>
      </c>
      <c r="AY160" s="15" t="s">
        <v>128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5" t="s">
        <v>80</v>
      </c>
      <c r="BK160" s="145">
        <f>ROUND(I160*H160,2)</f>
        <v>0</v>
      </c>
      <c r="BL160" s="15" t="s">
        <v>134</v>
      </c>
      <c r="BM160" s="144" t="s">
        <v>244</v>
      </c>
    </row>
    <row r="161" spans="2:65" s="1" customFormat="1" ht="37.9" customHeight="1">
      <c r="B161" s="131"/>
      <c r="C161" s="132" t="s">
        <v>189</v>
      </c>
      <c r="D161" s="132" t="s">
        <v>130</v>
      </c>
      <c r="E161" s="133" t="s">
        <v>245</v>
      </c>
      <c r="F161" s="134" t="s">
        <v>246</v>
      </c>
      <c r="G161" s="135" t="s">
        <v>239</v>
      </c>
      <c r="H161" s="136">
        <v>73.59</v>
      </c>
      <c r="I161" s="137"/>
      <c r="J161" s="138">
        <f>ROUND(I161*H161,2)</f>
        <v>0</v>
      </c>
      <c r="K161" s="139"/>
      <c r="L161" s="30"/>
      <c r="M161" s="140" t="s">
        <v>1</v>
      </c>
      <c r="N161" s="141" t="s">
        <v>38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4" t="s">
        <v>134</v>
      </c>
      <c r="AT161" s="144" t="s">
        <v>130</v>
      </c>
      <c r="AU161" s="144" t="s">
        <v>82</v>
      </c>
      <c r="AY161" s="15" t="s">
        <v>128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5" t="s">
        <v>80</v>
      </c>
      <c r="BK161" s="145">
        <f>ROUND(I161*H161,2)</f>
        <v>0</v>
      </c>
      <c r="BL161" s="15" t="s">
        <v>134</v>
      </c>
      <c r="BM161" s="144" t="s">
        <v>247</v>
      </c>
    </row>
    <row r="162" spans="2:51" s="12" customFormat="1" ht="12">
      <c r="B162" s="157"/>
      <c r="D162" s="158" t="s">
        <v>248</v>
      </c>
      <c r="E162" s="159" t="s">
        <v>1</v>
      </c>
      <c r="F162" s="160" t="s">
        <v>249</v>
      </c>
      <c r="H162" s="161">
        <v>73.59</v>
      </c>
      <c r="I162" s="162"/>
      <c r="L162" s="157"/>
      <c r="M162" s="163"/>
      <c r="T162" s="164"/>
      <c r="AT162" s="159" t="s">
        <v>248</v>
      </c>
      <c r="AU162" s="159" t="s">
        <v>82</v>
      </c>
      <c r="AV162" s="12" t="s">
        <v>82</v>
      </c>
      <c r="AW162" s="12" t="s">
        <v>30</v>
      </c>
      <c r="AX162" s="12" t="s">
        <v>73</v>
      </c>
      <c r="AY162" s="159" t="s">
        <v>128</v>
      </c>
    </row>
    <row r="163" spans="2:51" s="13" customFormat="1" ht="12">
      <c r="B163" s="165"/>
      <c r="D163" s="158" t="s">
        <v>248</v>
      </c>
      <c r="E163" s="166" t="s">
        <v>1</v>
      </c>
      <c r="F163" s="167" t="s">
        <v>250</v>
      </c>
      <c r="H163" s="168">
        <v>73.59</v>
      </c>
      <c r="I163" s="169"/>
      <c r="L163" s="165"/>
      <c r="M163" s="170"/>
      <c r="T163" s="171"/>
      <c r="AT163" s="166" t="s">
        <v>248</v>
      </c>
      <c r="AU163" s="166" t="s">
        <v>82</v>
      </c>
      <c r="AV163" s="13" t="s">
        <v>134</v>
      </c>
      <c r="AW163" s="13" t="s">
        <v>30</v>
      </c>
      <c r="AX163" s="13" t="s">
        <v>80</v>
      </c>
      <c r="AY163" s="166" t="s">
        <v>128</v>
      </c>
    </row>
    <row r="164" spans="2:65" s="1" customFormat="1" ht="44.25" customHeight="1">
      <c r="B164" s="131"/>
      <c r="C164" s="132" t="s">
        <v>251</v>
      </c>
      <c r="D164" s="132" t="s">
        <v>130</v>
      </c>
      <c r="E164" s="133" t="s">
        <v>252</v>
      </c>
      <c r="F164" s="134" t="s">
        <v>253</v>
      </c>
      <c r="G164" s="135" t="s">
        <v>239</v>
      </c>
      <c r="H164" s="136">
        <v>2.05</v>
      </c>
      <c r="I164" s="137"/>
      <c r="J164" s="138">
        <f>ROUND(I164*H164,2)</f>
        <v>0</v>
      </c>
      <c r="K164" s="139"/>
      <c r="L164" s="30"/>
      <c r="M164" s="140" t="s">
        <v>1</v>
      </c>
      <c r="N164" s="141" t="s">
        <v>38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134</v>
      </c>
      <c r="AT164" s="144" t="s">
        <v>130</v>
      </c>
      <c r="AU164" s="144" t="s">
        <v>82</v>
      </c>
      <c r="AY164" s="15" t="s">
        <v>128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5" t="s">
        <v>80</v>
      </c>
      <c r="BK164" s="145">
        <f>ROUND(I164*H164,2)</f>
        <v>0</v>
      </c>
      <c r="BL164" s="15" t="s">
        <v>134</v>
      </c>
      <c r="BM164" s="144" t="s">
        <v>254</v>
      </c>
    </row>
    <row r="165" spans="2:51" s="12" customFormat="1" ht="12">
      <c r="B165" s="157"/>
      <c r="D165" s="158" t="s">
        <v>248</v>
      </c>
      <c r="E165" s="159" t="s">
        <v>1</v>
      </c>
      <c r="F165" s="160" t="s">
        <v>255</v>
      </c>
      <c r="H165" s="161">
        <v>2.05</v>
      </c>
      <c r="I165" s="162"/>
      <c r="L165" s="157"/>
      <c r="M165" s="163"/>
      <c r="T165" s="164"/>
      <c r="AT165" s="159" t="s">
        <v>248</v>
      </c>
      <c r="AU165" s="159" t="s">
        <v>82</v>
      </c>
      <c r="AV165" s="12" t="s">
        <v>82</v>
      </c>
      <c r="AW165" s="12" t="s">
        <v>30</v>
      </c>
      <c r="AX165" s="12" t="s">
        <v>73</v>
      </c>
      <c r="AY165" s="159" t="s">
        <v>128</v>
      </c>
    </row>
    <row r="166" spans="2:51" s="13" customFormat="1" ht="12">
      <c r="B166" s="165"/>
      <c r="D166" s="158" t="s">
        <v>248</v>
      </c>
      <c r="E166" s="166" t="s">
        <v>1</v>
      </c>
      <c r="F166" s="167" t="s">
        <v>250</v>
      </c>
      <c r="H166" s="168">
        <v>2.05</v>
      </c>
      <c r="I166" s="169"/>
      <c r="L166" s="165"/>
      <c r="M166" s="170"/>
      <c r="T166" s="171"/>
      <c r="AT166" s="166" t="s">
        <v>248</v>
      </c>
      <c r="AU166" s="166" t="s">
        <v>82</v>
      </c>
      <c r="AV166" s="13" t="s">
        <v>134</v>
      </c>
      <c r="AW166" s="13" t="s">
        <v>30</v>
      </c>
      <c r="AX166" s="13" t="s">
        <v>80</v>
      </c>
      <c r="AY166" s="166" t="s">
        <v>128</v>
      </c>
    </row>
    <row r="167" spans="2:63" s="11" customFormat="1" ht="22.9" customHeight="1">
      <c r="B167" s="119"/>
      <c r="D167" s="120" t="s">
        <v>72</v>
      </c>
      <c r="E167" s="129" t="s">
        <v>256</v>
      </c>
      <c r="F167" s="129" t="s">
        <v>257</v>
      </c>
      <c r="I167" s="122"/>
      <c r="J167" s="130">
        <f>BK167</f>
        <v>0</v>
      </c>
      <c r="L167" s="119"/>
      <c r="M167" s="124"/>
      <c r="P167" s="125">
        <f>SUM(P168:P169)</f>
        <v>0</v>
      </c>
      <c r="R167" s="125">
        <f>SUM(R168:R169)</f>
        <v>0</v>
      </c>
      <c r="T167" s="126">
        <f>SUM(T168:T169)</f>
        <v>0</v>
      </c>
      <c r="AR167" s="120" t="s">
        <v>80</v>
      </c>
      <c r="AT167" s="127" t="s">
        <v>72</v>
      </c>
      <c r="AU167" s="127" t="s">
        <v>80</v>
      </c>
      <c r="AY167" s="120" t="s">
        <v>128</v>
      </c>
      <c r="BK167" s="128">
        <f>SUM(BK168:BK169)</f>
        <v>0</v>
      </c>
    </row>
    <row r="168" spans="2:65" s="1" customFormat="1" ht="24.2" customHeight="1">
      <c r="B168" s="131"/>
      <c r="C168" s="132" t="s">
        <v>193</v>
      </c>
      <c r="D168" s="132" t="s">
        <v>130</v>
      </c>
      <c r="E168" s="133" t="s">
        <v>258</v>
      </c>
      <c r="F168" s="134" t="s">
        <v>259</v>
      </c>
      <c r="G168" s="135" t="s">
        <v>239</v>
      </c>
      <c r="H168" s="136">
        <v>55.993</v>
      </c>
      <c r="I168" s="137"/>
      <c r="J168" s="138">
        <f>ROUND(I168*H168,2)</f>
        <v>0</v>
      </c>
      <c r="K168" s="139"/>
      <c r="L168" s="30"/>
      <c r="M168" s="140" t="s">
        <v>1</v>
      </c>
      <c r="N168" s="141" t="s">
        <v>38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134</v>
      </c>
      <c r="AT168" s="144" t="s">
        <v>130</v>
      </c>
      <c r="AU168" s="144" t="s">
        <v>82</v>
      </c>
      <c r="AY168" s="15" t="s">
        <v>128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5" t="s">
        <v>80</v>
      </c>
      <c r="BK168" s="145">
        <f>ROUND(I168*H168,2)</f>
        <v>0</v>
      </c>
      <c r="BL168" s="15" t="s">
        <v>134</v>
      </c>
      <c r="BM168" s="144" t="s">
        <v>260</v>
      </c>
    </row>
    <row r="169" spans="2:65" s="1" customFormat="1" ht="33" customHeight="1">
      <c r="B169" s="131"/>
      <c r="C169" s="132" t="s">
        <v>261</v>
      </c>
      <c r="D169" s="132" t="s">
        <v>130</v>
      </c>
      <c r="E169" s="133" t="s">
        <v>262</v>
      </c>
      <c r="F169" s="134" t="s">
        <v>263</v>
      </c>
      <c r="G169" s="135" t="s">
        <v>239</v>
      </c>
      <c r="H169" s="136">
        <v>55.993</v>
      </c>
      <c r="I169" s="137"/>
      <c r="J169" s="138">
        <f>ROUND(I169*H169,2)</f>
        <v>0</v>
      </c>
      <c r="K169" s="139"/>
      <c r="L169" s="30"/>
      <c r="M169" s="172" t="s">
        <v>1</v>
      </c>
      <c r="N169" s="173" t="s">
        <v>38</v>
      </c>
      <c r="O169" s="174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AR169" s="144" t="s">
        <v>134</v>
      </c>
      <c r="AT169" s="144" t="s">
        <v>130</v>
      </c>
      <c r="AU169" s="144" t="s">
        <v>82</v>
      </c>
      <c r="AY169" s="15" t="s">
        <v>128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5" t="s">
        <v>80</v>
      </c>
      <c r="BK169" s="145">
        <f>ROUND(I169*H169,2)</f>
        <v>0</v>
      </c>
      <c r="BL169" s="15" t="s">
        <v>134</v>
      </c>
      <c r="BM169" s="144" t="s">
        <v>264</v>
      </c>
    </row>
    <row r="170" spans="2:12" s="1" customFormat="1" ht="6.95" customHeight="1"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30"/>
    </row>
    <row r="173" ht="12.75">
      <c r="F173" s="180" t="s">
        <v>847</v>
      </c>
    </row>
    <row r="174" ht="12.75">
      <c r="F174" s="181" t="s">
        <v>848</v>
      </c>
    </row>
  </sheetData>
  <autoFilter ref="C122:K16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5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5" customHeight="1">
      <c r="B4" s="18"/>
      <c r="D4" s="19" t="s">
        <v>98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0" t="str">
        <f>'Rekapitulace stavby'!K6</f>
        <v>Kolín - stavební úpravy ulice Zborovská, akce 2217</v>
      </c>
      <c r="F7" s="231"/>
      <c r="G7" s="231"/>
      <c r="H7" s="231"/>
      <c r="L7" s="18"/>
    </row>
    <row r="8" spans="2:12" s="1" customFormat="1" ht="12" customHeight="1">
      <c r="B8" s="30"/>
      <c r="D8" s="25" t="s">
        <v>99</v>
      </c>
      <c r="L8" s="30"/>
    </row>
    <row r="9" spans="2:12" s="1" customFormat="1" ht="16.5" customHeight="1">
      <c r="B9" s="30"/>
      <c r="E9" s="215" t="s">
        <v>265</v>
      </c>
      <c r="F9" s="229"/>
      <c r="G9" s="229"/>
      <c r="H9" s="22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6. 4. 2023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2" t="str">
        <f>'Rekapitulace stavby'!E14</f>
        <v>Vyplň údaj</v>
      </c>
      <c r="F18" s="202"/>
      <c r="G18" s="202"/>
      <c r="H18" s="202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32</v>
      </c>
      <c r="L26" s="30"/>
    </row>
    <row r="27" spans="2:12" s="7" customFormat="1" ht="16.5" customHeight="1">
      <c r="B27" s="87"/>
      <c r="E27" s="206" t="s">
        <v>1</v>
      </c>
      <c r="F27" s="206"/>
      <c r="G27" s="206"/>
      <c r="H27" s="206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33</v>
      </c>
      <c r="J30" s="64">
        <f>ROUND(J123,2)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35</v>
      </c>
      <c r="I32" s="33" t="s">
        <v>34</v>
      </c>
      <c r="J32" s="33" t="s">
        <v>36</v>
      </c>
      <c r="L32" s="30"/>
    </row>
    <row r="33" spans="2:12" s="1" customFormat="1" ht="14.45" customHeight="1">
      <c r="B33" s="30"/>
      <c r="D33" s="53" t="s">
        <v>37</v>
      </c>
      <c r="E33" s="25" t="s">
        <v>38</v>
      </c>
      <c r="F33" s="89">
        <f>ROUND((SUM(BE123:BE238)),2)</f>
        <v>0</v>
      </c>
      <c r="I33" s="90">
        <v>0.21</v>
      </c>
      <c r="J33" s="89">
        <f>ROUND(((SUM(BE123:BE238))*I33),2)</f>
        <v>0</v>
      </c>
      <c r="L33" s="30"/>
    </row>
    <row r="34" spans="2:12" s="1" customFormat="1" ht="14.45" customHeight="1">
      <c r="B34" s="30"/>
      <c r="E34" s="25" t="s">
        <v>39</v>
      </c>
      <c r="F34" s="89">
        <f>ROUND((SUM(BF123:BF238)),2)</f>
        <v>0</v>
      </c>
      <c r="I34" s="90">
        <v>0.15</v>
      </c>
      <c r="J34" s="89">
        <f>ROUND(((SUM(BF123:BF238))*I34),2)</f>
        <v>0</v>
      </c>
      <c r="L34" s="30"/>
    </row>
    <row r="35" spans="2:12" s="1" customFormat="1" ht="14.45" customHeight="1" hidden="1">
      <c r="B35" s="30"/>
      <c r="E35" s="25" t="s">
        <v>40</v>
      </c>
      <c r="F35" s="89">
        <f>ROUND((SUM(BG123:BG238)),2)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89">
        <f>ROUND((SUM(BH123:BH238)),2)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89">
        <f>ROUND((SUM(BI123:BI238)),2)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43</v>
      </c>
      <c r="E39" s="55"/>
      <c r="F39" s="55"/>
      <c r="G39" s="93" t="s">
        <v>44</v>
      </c>
      <c r="H39" s="94" t="s">
        <v>45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48</v>
      </c>
      <c r="E61" s="32"/>
      <c r="F61" s="97" t="s">
        <v>49</v>
      </c>
      <c r="G61" s="41" t="s">
        <v>48</v>
      </c>
      <c r="H61" s="32"/>
      <c r="I61" s="32"/>
      <c r="J61" s="98" t="s">
        <v>49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48</v>
      </c>
      <c r="E76" s="32"/>
      <c r="F76" s="97" t="s">
        <v>49</v>
      </c>
      <c r="G76" s="41" t="s">
        <v>48</v>
      </c>
      <c r="H76" s="32"/>
      <c r="I76" s="32"/>
      <c r="J76" s="98" t="s">
        <v>49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101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30" t="str">
        <f>E7</f>
        <v>Kolín - stavební úpravy ulice Zborovská, akce 2217</v>
      </c>
      <c r="F85" s="231"/>
      <c r="G85" s="231"/>
      <c r="H85" s="231"/>
      <c r="L85" s="30"/>
    </row>
    <row r="86" spans="2:12" s="1" customFormat="1" ht="12" customHeight="1">
      <c r="B86" s="30"/>
      <c r="C86" s="25" t="s">
        <v>99</v>
      </c>
      <c r="L86" s="30"/>
    </row>
    <row r="87" spans="2:12" s="1" customFormat="1" ht="16.5" customHeight="1">
      <c r="B87" s="30"/>
      <c r="E87" s="215" t="str">
        <f>E9</f>
        <v>02 - SO 02 Komunikace</v>
      </c>
      <c r="F87" s="229"/>
      <c r="G87" s="229"/>
      <c r="H87" s="22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6. 4. 2023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102</v>
      </c>
      <c r="D94" s="91"/>
      <c r="E94" s="91"/>
      <c r="F94" s="91"/>
      <c r="G94" s="91"/>
      <c r="H94" s="91"/>
      <c r="I94" s="91"/>
      <c r="J94" s="100" t="s">
        <v>103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104</v>
      </c>
      <c r="J96" s="64">
        <f>J123</f>
        <v>0</v>
      </c>
      <c r="L96" s="30"/>
      <c r="AU96" s="15" t="s">
        <v>105</v>
      </c>
    </row>
    <row r="97" spans="2:12" s="8" customFormat="1" ht="24.95" customHeight="1">
      <c r="B97" s="102"/>
      <c r="D97" s="103" t="s">
        <v>266</v>
      </c>
      <c r="E97" s="104"/>
      <c r="F97" s="104"/>
      <c r="G97" s="104"/>
      <c r="H97" s="104"/>
      <c r="I97" s="104"/>
      <c r="J97" s="105">
        <f>J124</f>
        <v>0</v>
      </c>
      <c r="L97" s="102"/>
    </row>
    <row r="98" spans="2:12" s="9" customFormat="1" ht="19.9" customHeight="1">
      <c r="B98" s="106"/>
      <c r="D98" s="107" t="s">
        <v>107</v>
      </c>
      <c r="E98" s="108"/>
      <c r="F98" s="108"/>
      <c r="G98" s="108"/>
      <c r="H98" s="108"/>
      <c r="I98" s="108"/>
      <c r="J98" s="109">
        <f>J125</f>
        <v>0</v>
      </c>
      <c r="L98" s="106"/>
    </row>
    <row r="99" spans="2:12" s="9" customFormat="1" ht="19.9" customHeight="1">
      <c r="B99" s="106"/>
      <c r="D99" s="107" t="s">
        <v>267</v>
      </c>
      <c r="E99" s="108"/>
      <c r="F99" s="108"/>
      <c r="G99" s="108"/>
      <c r="H99" s="108"/>
      <c r="I99" s="108"/>
      <c r="J99" s="109">
        <f>J148</f>
        <v>0</v>
      </c>
      <c r="L99" s="106"/>
    </row>
    <row r="100" spans="2:12" s="9" customFormat="1" ht="19.9" customHeight="1">
      <c r="B100" s="106"/>
      <c r="D100" s="107" t="s">
        <v>268</v>
      </c>
      <c r="E100" s="108"/>
      <c r="F100" s="108"/>
      <c r="G100" s="108"/>
      <c r="H100" s="108"/>
      <c r="I100" s="108"/>
      <c r="J100" s="109">
        <f>J179</f>
        <v>0</v>
      </c>
      <c r="L100" s="106"/>
    </row>
    <row r="101" spans="2:12" s="9" customFormat="1" ht="19.9" customHeight="1">
      <c r="B101" s="106"/>
      <c r="D101" s="107" t="s">
        <v>269</v>
      </c>
      <c r="E101" s="108"/>
      <c r="F101" s="108"/>
      <c r="G101" s="108"/>
      <c r="H101" s="108"/>
      <c r="I101" s="108"/>
      <c r="J101" s="109">
        <f>J182</f>
        <v>0</v>
      </c>
      <c r="L101" s="106"/>
    </row>
    <row r="102" spans="2:12" s="9" customFormat="1" ht="19.9" customHeight="1">
      <c r="B102" s="106"/>
      <c r="D102" s="107" t="s">
        <v>111</v>
      </c>
      <c r="E102" s="108"/>
      <c r="F102" s="108"/>
      <c r="G102" s="108"/>
      <c r="H102" s="108"/>
      <c r="I102" s="108"/>
      <c r="J102" s="109">
        <f>J215</f>
        <v>0</v>
      </c>
      <c r="L102" s="106"/>
    </row>
    <row r="103" spans="2:12" s="9" customFormat="1" ht="19.9" customHeight="1">
      <c r="B103" s="106"/>
      <c r="D103" s="107" t="s">
        <v>270</v>
      </c>
      <c r="E103" s="108"/>
      <c r="F103" s="108"/>
      <c r="G103" s="108"/>
      <c r="H103" s="108"/>
      <c r="I103" s="108"/>
      <c r="J103" s="109">
        <f>J234</f>
        <v>0</v>
      </c>
      <c r="L103" s="106"/>
    </row>
    <row r="104" spans="2:12" s="1" customFormat="1" ht="21.75" customHeight="1">
      <c r="B104" s="30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0"/>
    </row>
    <row r="110" spans="2:12" s="1" customFormat="1" ht="24.95" customHeight="1">
      <c r="B110" s="30"/>
      <c r="C110" s="19" t="s">
        <v>113</v>
      </c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16</v>
      </c>
      <c r="L112" s="30"/>
    </row>
    <row r="113" spans="2:12" s="1" customFormat="1" ht="16.5" customHeight="1">
      <c r="B113" s="30"/>
      <c r="E113" s="230" t="str">
        <f>E7</f>
        <v>Kolín - stavební úpravy ulice Zborovská, akce 2217</v>
      </c>
      <c r="F113" s="231"/>
      <c r="G113" s="231"/>
      <c r="H113" s="231"/>
      <c r="L113" s="30"/>
    </row>
    <row r="114" spans="2:12" s="1" customFormat="1" ht="12" customHeight="1">
      <c r="B114" s="30"/>
      <c r="C114" s="25" t="s">
        <v>99</v>
      </c>
      <c r="L114" s="30"/>
    </row>
    <row r="115" spans="2:12" s="1" customFormat="1" ht="16.5" customHeight="1">
      <c r="B115" s="30"/>
      <c r="E115" s="215" t="str">
        <f>E9</f>
        <v>02 - SO 02 Komunikace</v>
      </c>
      <c r="F115" s="229"/>
      <c r="G115" s="229"/>
      <c r="H115" s="229"/>
      <c r="L115" s="30"/>
    </row>
    <row r="116" spans="2:12" s="1" customFormat="1" ht="6.95" customHeight="1">
      <c r="B116" s="30"/>
      <c r="L116" s="30"/>
    </row>
    <row r="117" spans="2:12" s="1" customFormat="1" ht="12" customHeight="1">
      <c r="B117" s="30"/>
      <c r="C117" s="25" t="s">
        <v>20</v>
      </c>
      <c r="F117" s="23" t="str">
        <f>F12</f>
        <v xml:space="preserve"> </v>
      </c>
      <c r="I117" s="25" t="s">
        <v>22</v>
      </c>
      <c r="J117" s="50" t="str">
        <f>IF(J12="","",J12)</f>
        <v>6. 4. 2023</v>
      </c>
      <c r="L117" s="30"/>
    </row>
    <row r="118" spans="2:12" s="1" customFormat="1" ht="6.95" customHeight="1">
      <c r="B118" s="30"/>
      <c r="L118" s="30"/>
    </row>
    <row r="119" spans="2:12" s="1" customFormat="1" ht="15.2" customHeight="1">
      <c r="B119" s="30"/>
      <c r="C119" s="25" t="s">
        <v>24</v>
      </c>
      <c r="F119" s="23" t="str">
        <f>E15</f>
        <v xml:space="preserve"> </v>
      </c>
      <c r="I119" s="25" t="s">
        <v>29</v>
      </c>
      <c r="J119" s="28" t="str">
        <f>E21</f>
        <v xml:space="preserve"> </v>
      </c>
      <c r="L119" s="30"/>
    </row>
    <row r="120" spans="2:12" s="1" customFormat="1" ht="15.2" customHeight="1">
      <c r="B120" s="30"/>
      <c r="C120" s="25" t="s">
        <v>27</v>
      </c>
      <c r="F120" s="23" t="str">
        <f>IF(E18="","",E18)</f>
        <v>Vyplň údaj</v>
      </c>
      <c r="I120" s="25" t="s">
        <v>31</v>
      </c>
      <c r="J120" s="28" t="str">
        <f>E24</f>
        <v xml:space="preserve"> </v>
      </c>
      <c r="L120" s="30"/>
    </row>
    <row r="121" spans="2:12" s="1" customFormat="1" ht="10.35" customHeight="1">
      <c r="B121" s="30"/>
      <c r="L121" s="30"/>
    </row>
    <row r="122" spans="2:20" s="10" customFormat="1" ht="29.25" customHeight="1">
      <c r="B122" s="110"/>
      <c r="C122" s="111" t="s">
        <v>114</v>
      </c>
      <c r="D122" s="112" t="s">
        <v>58</v>
      </c>
      <c r="E122" s="112" t="s">
        <v>54</v>
      </c>
      <c r="F122" s="112" t="s">
        <v>55</v>
      </c>
      <c r="G122" s="112" t="s">
        <v>115</v>
      </c>
      <c r="H122" s="112" t="s">
        <v>116</v>
      </c>
      <c r="I122" s="112" t="s">
        <v>117</v>
      </c>
      <c r="J122" s="113" t="s">
        <v>103</v>
      </c>
      <c r="K122" s="114" t="s">
        <v>118</v>
      </c>
      <c r="L122" s="110"/>
      <c r="M122" s="57" t="s">
        <v>1</v>
      </c>
      <c r="N122" s="58" t="s">
        <v>37</v>
      </c>
      <c r="O122" s="58" t="s">
        <v>119</v>
      </c>
      <c r="P122" s="58" t="s">
        <v>120</v>
      </c>
      <c r="Q122" s="58" t="s">
        <v>121</v>
      </c>
      <c r="R122" s="58" t="s">
        <v>122</v>
      </c>
      <c r="S122" s="58" t="s">
        <v>123</v>
      </c>
      <c r="T122" s="59" t="s">
        <v>124</v>
      </c>
    </row>
    <row r="123" spans="2:63" s="1" customFormat="1" ht="22.9" customHeight="1">
      <c r="B123" s="30"/>
      <c r="C123" s="62" t="s">
        <v>125</v>
      </c>
      <c r="J123" s="115">
        <f>BK123</f>
        <v>0</v>
      </c>
      <c r="L123" s="30"/>
      <c r="M123" s="60"/>
      <c r="N123" s="51"/>
      <c r="O123" s="51"/>
      <c r="P123" s="116">
        <f>P124</f>
        <v>0</v>
      </c>
      <c r="Q123" s="51"/>
      <c r="R123" s="116">
        <f>R124</f>
        <v>1265.14231</v>
      </c>
      <c r="S123" s="51"/>
      <c r="T123" s="117">
        <f>T124</f>
        <v>2712.244</v>
      </c>
      <c r="AT123" s="15" t="s">
        <v>72</v>
      </c>
      <c r="AU123" s="15" t="s">
        <v>105</v>
      </c>
      <c r="BK123" s="118">
        <f>BK124</f>
        <v>0</v>
      </c>
    </row>
    <row r="124" spans="2:63" s="11" customFormat="1" ht="25.9" customHeight="1">
      <c r="B124" s="119"/>
      <c r="D124" s="120" t="s">
        <v>72</v>
      </c>
      <c r="E124" s="121" t="s">
        <v>126</v>
      </c>
      <c r="F124" s="121" t="s">
        <v>271</v>
      </c>
      <c r="I124" s="122"/>
      <c r="J124" s="123">
        <f>BK124</f>
        <v>0</v>
      </c>
      <c r="L124" s="119"/>
      <c r="M124" s="124"/>
      <c r="P124" s="125">
        <f>P125+P148+P179+P182+P215+P234</f>
        <v>0</v>
      </c>
      <c r="R124" s="125">
        <f>R125+R148+R179+R182+R215+R234</f>
        <v>1265.14231</v>
      </c>
      <c r="T124" s="126">
        <f>T125+T148+T179+T182+T215+T234</f>
        <v>2712.244</v>
      </c>
      <c r="AR124" s="120" t="s">
        <v>80</v>
      </c>
      <c r="AT124" s="127" t="s">
        <v>72</v>
      </c>
      <c r="AU124" s="127" t="s">
        <v>73</v>
      </c>
      <c r="AY124" s="120" t="s">
        <v>128</v>
      </c>
      <c r="BK124" s="128">
        <f>BK125+BK148+BK179+BK182+BK215+BK234</f>
        <v>0</v>
      </c>
    </row>
    <row r="125" spans="2:63" s="11" customFormat="1" ht="22.9" customHeight="1">
      <c r="B125" s="119"/>
      <c r="D125" s="120" t="s">
        <v>72</v>
      </c>
      <c r="E125" s="129" t="s">
        <v>80</v>
      </c>
      <c r="F125" s="129" t="s">
        <v>129</v>
      </c>
      <c r="I125" s="122"/>
      <c r="J125" s="130">
        <f>BK125</f>
        <v>0</v>
      </c>
      <c r="L125" s="119"/>
      <c r="M125" s="124"/>
      <c r="P125" s="125">
        <f>SUM(P126:P147)</f>
        <v>0</v>
      </c>
      <c r="R125" s="125">
        <f>SUM(R126:R147)</f>
        <v>0.1</v>
      </c>
      <c r="T125" s="126">
        <f>SUM(T126:T147)</f>
        <v>2711.9</v>
      </c>
      <c r="AR125" s="120" t="s">
        <v>80</v>
      </c>
      <c r="AT125" s="127" t="s">
        <v>72</v>
      </c>
      <c r="AU125" s="127" t="s">
        <v>80</v>
      </c>
      <c r="AY125" s="120" t="s">
        <v>128</v>
      </c>
      <c r="BK125" s="128">
        <f>SUM(BK126:BK147)</f>
        <v>0</v>
      </c>
    </row>
    <row r="126" spans="2:65" s="1" customFormat="1" ht="33" customHeight="1">
      <c r="B126" s="131"/>
      <c r="C126" s="132" t="s">
        <v>80</v>
      </c>
      <c r="D126" s="132" t="s">
        <v>130</v>
      </c>
      <c r="E126" s="133" t="s">
        <v>272</v>
      </c>
      <c r="F126" s="134" t="s">
        <v>273</v>
      </c>
      <c r="G126" s="135" t="s">
        <v>274</v>
      </c>
      <c r="H126" s="136">
        <v>1250</v>
      </c>
      <c r="I126" s="137"/>
      <c r="J126" s="138">
        <f>ROUND(I126*H126,2)</f>
        <v>0</v>
      </c>
      <c r="K126" s="139"/>
      <c r="L126" s="30"/>
      <c r="M126" s="140" t="s">
        <v>1</v>
      </c>
      <c r="N126" s="141" t="s">
        <v>38</v>
      </c>
      <c r="P126" s="142">
        <f>O126*H126</f>
        <v>0</v>
      </c>
      <c r="Q126" s="142">
        <v>0</v>
      </c>
      <c r="R126" s="142">
        <f>Q126*H126</f>
        <v>0</v>
      </c>
      <c r="S126" s="142">
        <v>0.32</v>
      </c>
      <c r="T126" s="143">
        <f>S126*H126</f>
        <v>400</v>
      </c>
      <c r="AR126" s="144" t="s">
        <v>134</v>
      </c>
      <c r="AT126" s="144" t="s">
        <v>130</v>
      </c>
      <c r="AU126" s="144" t="s">
        <v>82</v>
      </c>
      <c r="AY126" s="15" t="s">
        <v>128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5" t="s">
        <v>80</v>
      </c>
      <c r="BK126" s="145">
        <f>ROUND(I126*H126,2)</f>
        <v>0</v>
      </c>
      <c r="BL126" s="15" t="s">
        <v>134</v>
      </c>
      <c r="BM126" s="144" t="s">
        <v>275</v>
      </c>
    </row>
    <row r="127" spans="2:51" s="12" customFormat="1" ht="12">
      <c r="B127" s="157"/>
      <c r="D127" s="158" t="s">
        <v>248</v>
      </c>
      <c r="E127" s="159" t="s">
        <v>1</v>
      </c>
      <c r="F127" s="160" t="s">
        <v>276</v>
      </c>
      <c r="H127" s="161">
        <v>1250</v>
      </c>
      <c r="I127" s="162"/>
      <c r="L127" s="157"/>
      <c r="M127" s="163"/>
      <c r="T127" s="164"/>
      <c r="AT127" s="159" t="s">
        <v>248</v>
      </c>
      <c r="AU127" s="159" t="s">
        <v>82</v>
      </c>
      <c r="AV127" s="12" t="s">
        <v>82</v>
      </c>
      <c r="AW127" s="12" t="s">
        <v>30</v>
      </c>
      <c r="AX127" s="12" t="s">
        <v>80</v>
      </c>
      <c r="AY127" s="159" t="s">
        <v>128</v>
      </c>
    </row>
    <row r="128" spans="2:65" s="1" customFormat="1" ht="24.2" customHeight="1">
      <c r="B128" s="131"/>
      <c r="C128" s="132" t="s">
        <v>82</v>
      </c>
      <c r="D128" s="132" t="s">
        <v>130</v>
      </c>
      <c r="E128" s="133" t="s">
        <v>277</v>
      </c>
      <c r="F128" s="134" t="s">
        <v>278</v>
      </c>
      <c r="G128" s="135" t="s">
        <v>274</v>
      </c>
      <c r="H128" s="136">
        <v>1500</v>
      </c>
      <c r="I128" s="137"/>
      <c r="J128" s="138">
        <f>ROUND(I128*H128,2)</f>
        <v>0</v>
      </c>
      <c r="K128" s="139"/>
      <c r="L128" s="30"/>
      <c r="M128" s="140" t="s">
        <v>1</v>
      </c>
      <c r="N128" s="141" t="s">
        <v>38</v>
      </c>
      <c r="P128" s="142">
        <f>O128*H128</f>
        <v>0</v>
      </c>
      <c r="Q128" s="142">
        <v>0</v>
      </c>
      <c r="R128" s="142">
        <f>Q128*H128</f>
        <v>0</v>
      </c>
      <c r="S128" s="142">
        <v>0.44</v>
      </c>
      <c r="T128" s="143">
        <f>S128*H128</f>
        <v>660</v>
      </c>
      <c r="AR128" s="144" t="s">
        <v>134</v>
      </c>
      <c r="AT128" s="144" t="s">
        <v>130</v>
      </c>
      <c r="AU128" s="144" t="s">
        <v>82</v>
      </c>
      <c r="AY128" s="15" t="s">
        <v>128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5" t="s">
        <v>80</v>
      </c>
      <c r="BK128" s="145">
        <f>ROUND(I128*H128,2)</f>
        <v>0</v>
      </c>
      <c r="BL128" s="15" t="s">
        <v>134</v>
      </c>
      <c r="BM128" s="144" t="s">
        <v>279</v>
      </c>
    </row>
    <row r="129" spans="2:51" s="12" customFormat="1" ht="12">
      <c r="B129" s="157"/>
      <c r="D129" s="158" t="s">
        <v>248</v>
      </c>
      <c r="E129" s="159" t="s">
        <v>1</v>
      </c>
      <c r="F129" s="160" t="s">
        <v>280</v>
      </c>
      <c r="H129" s="161">
        <v>1500</v>
      </c>
      <c r="I129" s="162"/>
      <c r="L129" s="157"/>
      <c r="M129" s="163"/>
      <c r="T129" s="164"/>
      <c r="AT129" s="159" t="s">
        <v>248</v>
      </c>
      <c r="AU129" s="159" t="s">
        <v>82</v>
      </c>
      <c r="AV129" s="12" t="s">
        <v>82</v>
      </c>
      <c r="AW129" s="12" t="s">
        <v>30</v>
      </c>
      <c r="AX129" s="12" t="s">
        <v>80</v>
      </c>
      <c r="AY129" s="159" t="s">
        <v>128</v>
      </c>
    </row>
    <row r="130" spans="2:65" s="1" customFormat="1" ht="16.5" customHeight="1">
      <c r="B130" s="131"/>
      <c r="C130" s="132" t="s">
        <v>138</v>
      </c>
      <c r="D130" s="132" t="s">
        <v>130</v>
      </c>
      <c r="E130" s="133" t="s">
        <v>281</v>
      </c>
      <c r="F130" s="134" t="s">
        <v>282</v>
      </c>
      <c r="G130" s="135" t="s">
        <v>274</v>
      </c>
      <c r="H130" s="136">
        <v>450</v>
      </c>
      <c r="I130" s="137"/>
      <c r="J130" s="138">
        <f>ROUND(I130*H130,2)</f>
        <v>0</v>
      </c>
      <c r="K130" s="139"/>
      <c r="L130" s="30"/>
      <c r="M130" s="140" t="s">
        <v>1</v>
      </c>
      <c r="N130" s="141" t="s">
        <v>38</v>
      </c>
      <c r="P130" s="142">
        <f>O130*H130</f>
        <v>0</v>
      </c>
      <c r="Q130" s="142">
        <v>0</v>
      </c>
      <c r="R130" s="142">
        <f>Q130*H130</f>
        <v>0</v>
      </c>
      <c r="S130" s="142">
        <v>0.098</v>
      </c>
      <c r="T130" s="143">
        <f>S130*H130</f>
        <v>44.1</v>
      </c>
      <c r="AR130" s="144" t="s">
        <v>134</v>
      </c>
      <c r="AT130" s="144" t="s">
        <v>130</v>
      </c>
      <c r="AU130" s="144" t="s">
        <v>82</v>
      </c>
      <c r="AY130" s="15" t="s">
        <v>128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5" t="s">
        <v>80</v>
      </c>
      <c r="BK130" s="145">
        <f>ROUND(I130*H130,2)</f>
        <v>0</v>
      </c>
      <c r="BL130" s="15" t="s">
        <v>134</v>
      </c>
      <c r="BM130" s="144" t="s">
        <v>283</v>
      </c>
    </row>
    <row r="131" spans="2:51" s="12" customFormat="1" ht="12">
      <c r="B131" s="157"/>
      <c r="D131" s="158" t="s">
        <v>248</v>
      </c>
      <c r="E131" s="159" t="s">
        <v>1</v>
      </c>
      <c r="F131" s="160" t="s">
        <v>284</v>
      </c>
      <c r="H131" s="161">
        <v>450</v>
      </c>
      <c r="I131" s="162"/>
      <c r="L131" s="157"/>
      <c r="M131" s="163"/>
      <c r="T131" s="164"/>
      <c r="AT131" s="159" t="s">
        <v>248</v>
      </c>
      <c r="AU131" s="159" t="s">
        <v>82</v>
      </c>
      <c r="AV131" s="12" t="s">
        <v>82</v>
      </c>
      <c r="AW131" s="12" t="s">
        <v>30</v>
      </c>
      <c r="AX131" s="12" t="s">
        <v>80</v>
      </c>
      <c r="AY131" s="159" t="s">
        <v>128</v>
      </c>
    </row>
    <row r="132" spans="2:65" s="1" customFormat="1" ht="24.2" customHeight="1">
      <c r="B132" s="131"/>
      <c r="C132" s="132" t="s">
        <v>134</v>
      </c>
      <c r="D132" s="132" t="s">
        <v>130</v>
      </c>
      <c r="E132" s="133" t="s">
        <v>285</v>
      </c>
      <c r="F132" s="134" t="s">
        <v>286</v>
      </c>
      <c r="G132" s="135" t="s">
        <v>274</v>
      </c>
      <c r="H132" s="136">
        <v>312.5</v>
      </c>
      <c r="I132" s="137"/>
      <c r="J132" s="138">
        <f>ROUND(I132*H132,2)</f>
        <v>0</v>
      </c>
      <c r="K132" s="139"/>
      <c r="L132" s="30"/>
      <c r="M132" s="140" t="s">
        <v>1</v>
      </c>
      <c r="N132" s="141" t="s">
        <v>38</v>
      </c>
      <c r="P132" s="142">
        <f>O132*H132</f>
        <v>0</v>
      </c>
      <c r="Q132" s="142">
        <v>0</v>
      </c>
      <c r="R132" s="142">
        <f>Q132*H132</f>
        <v>0</v>
      </c>
      <c r="S132" s="142">
        <v>0.5</v>
      </c>
      <c r="T132" s="143">
        <f>S132*H132</f>
        <v>156.25</v>
      </c>
      <c r="AR132" s="144" t="s">
        <v>134</v>
      </c>
      <c r="AT132" s="144" t="s">
        <v>130</v>
      </c>
      <c r="AU132" s="144" t="s">
        <v>82</v>
      </c>
      <c r="AY132" s="15" t="s">
        <v>128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5" t="s">
        <v>80</v>
      </c>
      <c r="BK132" s="145">
        <f>ROUND(I132*H132,2)</f>
        <v>0</v>
      </c>
      <c r="BL132" s="15" t="s">
        <v>134</v>
      </c>
      <c r="BM132" s="144" t="s">
        <v>287</v>
      </c>
    </row>
    <row r="133" spans="2:51" s="12" customFormat="1" ht="12">
      <c r="B133" s="157"/>
      <c r="D133" s="158" t="s">
        <v>248</v>
      </c>
      <c r="E133" s="159" t="s">
        <v>1</v>
      </c>
      <c r="F133" s="160" t="s">
        <v>276</v>
      </c>
      <c r="H133" s="161">
        <v>1250</v>
      </c>
      <c r="I133" s="162"/>
      <c r="L133" s="157"/>
      <c r="M133" s="163"/>
      <c r="T133" s="164"/>
      <c r="AT133" s="159" t="s">
        <v>248</v>
      </c>
      <c r="AU133" s="159" t="s">
        <v>82</v>
      </c>
      <c r="AV133" s="12" t="s">
        <v>82</v>
      </c>
      <c r="AW133" s="12" t="s">
        <v>30</v>
      </c>
      <c r="AX133" s="12" t="s">
        <v>80</v>
      </c>
      <c r="AY133" s="159" t="s">
        <v>128</v>
      </c>
    </row>
    <row r="134" spans="2:51" s="12" customFormat="1" ht="12">
      <c r="B134" s="157"/>
      <c r="D134" s="158" t="s">
        <v>248</v>
      </c>
      <c r="F134" s="160" t="s">
        <v>288</v>
      </c>
      <c r="H134" s="161">
        <v>312.5</v>
      </c>
      <c r="I134" s="162"/>
      <c r="L134" s="157"/>
      <c r="M134" s="163"/>
      <c r="T134" s="164"/>
      <c r="AT134" s="159" t="s">
        <v>248</v>
      </c>
      <c r="AU134" s="159" t="s">
        <v>82</v>
      </c>
      <c r="AV134" s="12" t="s">
        <v>82</v>
      </c>
      <c r="AW134" s="12" t="s">
        <v>3</v>
      </c>
      <c r="AX134" s="12" t="s">
        <v>80</v>
      </c>
      <c r="AY134" s="159" t="s">
        <v>128</v>
      </c>
    </row>
    <row r="135" spans="2:65" s="1" customFormat="1" ht="24.2" customHeight="1">
      <c r="B135" s="131"/>
      <c r="C135" s="132" t="s">
        <v>147</v>
      </c>
      <c r="D135" s="132" t="s">
        <v>130</v>
      </c>
      <c r="E135" s="133" t="s">
        <v>289</v>
      </c>
      <c r="F135" s="134" t="s">
        <v>290</v>
      </c>
      <c r="G135" s="135" t="s">
        <v>274</v>
      </c>
      <c r="H135" s="136">
        <v>1250</v>
      </c>
      <c r="I135" s="137"/>
      <c r="J135" s="138">
        <f>ROUND(I135*H135,2)</f>
        <v>0</v>
      </c>
      <c r="K135" s="139"/>
      <c r="L135" s="30"/>
      <c r="M135" s="140" t="s">
        <v>1</v>
      </c>
      <c r="N135" s="141" t="s">
        <v>38</v>
      </c>
      <c r="P135" s="142">
        <f>O135*H135</f>
        <v>0</v>
      </c>
      <c r="Q135" s="142">
        <v>0</v>
      </c>
      <c r="R135" s="142">
        <f>Q135*H135</f>
        <v>0</v>
      </c>
      <c r="S135" s="142">
        <v>0.44</v>
      </c>
      <c r="T135" s="143">
        <f>S135*H135</f>
        <v>550</v>
      </c>
      <c r="AR135" s="144" t="s">
        <v>134</v>
      </c>
      <c r="AT135" s="144" t="s">
        <v>130</v>
      </c>
      <c r="AU135" s="144" t="s">
        <v>82</v>
      </c>
      <c r="AY135" s="15" t="s">
        <v>128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5" t="s">
        <v>80</v>
      </c>
      <c r="BK135" s="145">
        <f>ROUND(I135*H135,2)</f>
        <v>0</v>
      </c>
      <c r="BL135" s="15" t="s">
        <v>134</v>
      </c>
      <c r="BM135" s="144" t="s">
        <v>291</v>
      </c>
    </row>
    <row r="136" spans="2:51" s="12" customFormat="1" ht="12">
      <c r="B136" s="157"/>
      <c r="D136" s="158" t="s">
        <v>248</v>
      </c>
      <c r="E136" s="159" t="s">
        <v>1</v>
      </c>
      <c r="F136" s="160" t="s">
        <v>276</v>
      </c>
      <c r="H136" s="161">
        <v>1250</v>
      </c>
      <c r="I136" s="162"/>
      <c r="L136" s="157"/>
      <c r="M136" s="163"/>
      <c r="T136" s="164"/>
      <c r="AT136" s="159" t="s">
        <v>248</v>
      </c>
      <c r="AU136" s="159" t="s">
        <v>82</v>
      </c>
      <c r="AV136" s="12" t="s">
        <v>82</v>
      </c>
      <c r="AW136" s="12" t="s">
        <v>30</v>
      </c>
      <c r="AX136" s="12" t="s">
        <v>80</v>
      </c>
      <c r="AY136" s="159" t="s">
        <v>128</v>
      </c>
    </row>
    <row r="137" spans="2:65" s="1" customFormat="1" ht="24.2" customHeight="1">
      <c r="B137" s="131"/>
      <c r="C137" s="132" t="s">
        <v>142</v>
      </c>
      <c r="D137" s="132" t="s">
        <v>130</v>
      </c>
      <c r="E137" s="133" t="s">
        <v>292</v>
      </c>
      <c r="F137" s="134" t="s">
        <v>293</v>
      </c>
      <c r="G137" s="135" t="s">
        <v>274</v>
      </c>
      <c r="H137" s="136">
        <v>1250</v>
      </c>
      <c r="I137" s="137"/>
      <c r="J137" s="138">
        <f>ROUND(I137*H137,2)</f>
        <v>0</v>
      </c>
      <c r="K137" s="139"/>
      <c r="L137" s="30"/>
      <c r="M137" s="140" t="s">
        <v>1</v>
      </c>
      <c r="N137" s="141" t="s">
        <v>38</v>
      </c>
      <c r="P137" s="142">
        <f>O137*H137</f>
        <v>0</v>
      </c>
      <c r="Q137" s="142">
        <v>0</v>
      </c>
      <c r="R137" s="142">
        <f>Q137*H137</f>
        <v>0</v>
      </c>
      <c r="S137" s="142">
        <v>0.325</v>
      </c>
      <c r="T137" s="143">
        <f>S137*H137</f>
        <v>406.25</v>
      </c>
      <c r="AR137" s="144" t="s">
        <v>134</v>
      </c>
      <c r="AT137" s="144" t="s">
        <v>130</v>
      </c>
      <c r="AU137" s="144" t="s">
        <v>82</v>
      </c>
      <c r="AY137" s="15" t="s">
        <v>128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5" t="s">
        <v>80</v>
      </c>
      <c r="BK137" s="145">
        <f>ROUND(I137*H137,2)</f>
        <v>0</v>
      </c>
      <c r="BL137" s="15" t="s">
        <v>134</v>
      </c>
      <c r="BM137" s="144" t="s">
        <v>294</v>
      </c>
    </row>
    <row r="138" spans="2:51" s="12" customFormat="1" ht="12">
      <c r="B138" s="157"/>
      <c r="D138" s="158" t="s">
        <v>248</v>
      </c>
      <c r="E138" s="159" t="s">
        <v>1</v>
      </c>
      <c r="F138" s="160" t="s">
        <v>276</v>
      </c>
      <c r="H138" s="161">
        <v>1250</v>
      </c>
      <c r="I138" s="162"/>
      <c r="L138" s="157"/>
      <c r="M138" s="163"/>
      <c r="T138" s="164"/>
      <c r="AT138" s="159" t="s">
        <v>248</v>
      </c>
      <c r="AU138" s="159" t="s">
        <v>82</v>
      </c>
      <c r="AV138" s="12" t="s">
        <v>82</v>
      </c>
      <c r="AW138" s="12" t="s">
        <v>30</v>
      </c>
      <c r="AX138" s="12" t="s">
        <v>80</v>
      </c>
      <c r="AY138" s="159" t="s">
        <v>128</v>
      </c>
    </row>
    <row r="139" spans="2:65" s="1" customFormat="1" ht="24.2" customHeight="1">
      <c r="B139" s="131"/>
      <c r="C139" s="132" t="s">
        <v>156</v>
      </c>
      <c r="D139" s="132" t="s">
        <v>130</v>
      </c>
      <c r="E139" s="133" t="s">
        <v>295</v>
      </c>
      <c r="F139" s="134" t="s">
        <v>296</v>
      </c>
      <c r="G139" s="135" t="s">
        <v>274</v>
      </c>
      <c r="H139" s="136">
        <v>1250</v>
      </c>
      <c r="I139" s="137"/>
      <c r="J139" s="138">
        <f>ROUND(I139*H139,2)</f>
        <v>0</v>
      </c>
      <c r="K139" s="139"/>
      <c r="L139" s="30"/>
      <c r="M139" s="140" t="s">
        <v>1</v>
      </c>
      <c r="N139" s="141" t="s">
        <v>38</v>
      </c>
      <c r="P139" s="142">
        <f>O139*H139</f>
        <v>0</v>
      </c>
      <c r="Q139" s="142">
        <v>8E-05</v>
      </c>
      <c r="R139" s="142">
        <f>Q139*H139</f>
        <v>0.1</v>
      </c>
      <c r="S139" s="142">
        <v>0.23</v>
      </c>
      <c r="T139" s="143">
        <f>S139*H139</f>
        <v>287.5</v>
      </c>
      <c r="AR139" s="144" t="s">
        <v>134</v>
      </c>
      <c r="AT139" s="144" t="s">
        <v>130</v>
      </c>
      <c r="AU139" s="144" t="s">
        <v>82</v>
      </c>
      <c r="AY139" s="15" t="s">
        <v>128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5" t="s">
        <v>80</v>
      </c>
      <c r="BK139" s="145">
        <f>ROUND(I139*H139,2)</f>
        <v>0</v>
      </c>
      <c r="BL139" s="15" t="s">
        <v>134</v>
      </c>
      <c r="BM139" s="144" t="s">
        <v>297</v>
      </c>
    </row>
    <row r="140" spans="2:51" s="12" customFormat="1" ht="12">
      <c r="B140" s="157"/>
      <c r="D140" s="158" t="s">
        <v>248</v>
      </c>
      <c r="E140" s="159" t="s">
        <v>1</v>
      </c>
      <c r="F140" s="160" t="s">
        <v>276</v>
      </c>
      <c r="H140" s="161">
        <v>1250</v>
      </c>
      <c r="I140" s="162"/>
      <c r="L140" s="157"/>
      <c r="M140" s="163"/>
      <c r="T140" s="164"/>
      <c r="AT140" s="159" t="s">
        <v>248</v>
      </c>
      <c r="AU140" s="159" t="s">
        <v>82</v>
      </c>
      <c r="AV140" s="12" t="s">
        <v>82</v>
      </c>
      <c r="AW140" s="12" t="s">
        <v>30</v>
      </c>
      <c r="AX140" s="12" t="s">
        <v>80</v>
      </c>
      <c r="AY140" s="159" t="s">
        <v>128</v>
      </c>
    </row>
    <row r="141" spans="2:65" s="1" customFormat="1" ht="16.5" customHeight="1">
      <c r="B141" s="131"/>
      <c r="C141" s="132" t="s">
        <v>146</v>
      </c>
      <c r="D141" s="132" t="s">
        <v>130</v>
      </c>
      <c r="E141" s="133" t="s">
        <v>298</v>
      </c>
      <c r="F141" s="134" t="s">
        <v>299</v>
      </c>
      <c r="G141" s="135" t="s">
        <v>141</v>
      </c>
      <c r="H141" s="136">
        <v>620</v>
      </c>
      <c r="I141" s="137"/>
      <c r="J141" s="138">
        <f>ROUND(I141*H141,2)</f>
        <v>0</v>
      </c>
      <c r="K141" s="139"/>
      <c r="L141" s="30"/>
      <c r="M141" s="140" t="s">
        <v>1</v>
      </c>
      <c r="N141" s="141" t="s">
        <v>38</v>
      </c>
      <c r="P141" s="142">
        <f>O141*H141</f>
        <v>0</v>
      </c>
      <c r="Q141" s="142">
        <v>0</v>
      </c>
      <c r="R141" s="142">
        <f>Q141*H141</f>
        <v>0</v>
      </c>
      <c r="S141" s="142">
        <v>0.29</v>
      </c>
      <c r="T141" s="143">
        <f>S141*H141</f>
        <v>179.79999999999998</v>
      </c>
      <c r="AR141" s="144" t="s">
        <v>134</v>
      </c>
      <c r="AT141" s="144" t="s">
        <v>130</v>
      </c>
      <c r="AU141" s="144" t="s">
        <v>82</v>
      </c>
      <c r="AY141" s="15" t="s">
        <v>128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5" t="s">
        <v>80</v>
      </c>
      <c r="BK141" s="145">
        <f>ROUND(I141*H141,2)</f>
        <v>0</v>
      </c>
      <c r="BL141" s="15" t="s">
        <v>134</v>
      </c>
      <c r="BM141" s="144" t="s">
        <v>300</v>
      </c>
    </row>
    <row r="142" spans="2:51" s="12" customFormat="1" ht="12">
      <c r="B142" s="157"/>
      <c r="D142" s="158" t="s">
        <v>248</v>
      </c>
      <c r="E142" s="159" t="s">
        <v>1</v>
      </c>
      <c r="F142" s="160" t="s">
        <v>301</v>
      </c>
      <c r="H142" s="161">
        <v>620</v>
      </c>
      <c r="I142" s="162"/>
      <c r="L142" s="157"/>
      <c r="M142" s="163"/>
      <c r="T142" s="164"/>
      <c r="AT142" s="159" t="s">
        <v>248</v>
      </c>
      <c r="AU142" s="159" t="s">
        <v>82</v>
      </c>
      <c r="AV142" s="12" t="s">
        <v>82</v>
      </c>
      <c r="AW142" s="12" t="s">
        <v>30</v>
      </c>
      <c r="AX142" s="12" t="s">
        <v>80</v>
      </c>
      <c r="AY142" s="159" t="s">
        <v>128</v>
      </c>
    </row>
    <row r="143" spans="2:65" s="1" customFormat="1" ht="16.5" customHeight="1">
      <c r="B143" s="131"/>
      <c r="C143" s="132" t="s">
        <v>165</v>
      </c>
      <c r="D143" s="132" t="s">
        <v>130</v>
      </c>
      <c r="E143" s="133" t="s">
        <v>302</v>
      </c>
      <c r="F143" s="134" t="s">
        <v>303</v>
      </c>
      <c r="G143" s="135" t="s">
        <v>141</v>
      </c>
      <c r="H143" s="136">
        <v>700</v>
      </c>
      <c r="I143" s="137"/>
      <c r="J143" s="138">
        <f>ROUND(I143*H143,2)</f>
        <v>0</v>
      </c>
      <c r="K143" s="139"/>
      <c r="L143" s="30"/>
      <c r="M143" s="140" t="s">
        <v>1</v>
      </c>
      <c r="N143" s="141" t="s">
        <v>38</v>
      </c>
      <c r="P143" s="142">
        <f>O143*H143</f>
        <v>0</v>
      </c>
      <c r="Q143" s="142">
        <v>0</v>
      </c>
      <c r="R143" s="142">
        <f>Q143*H143</f>
        <v>0</v>
      </c>
      <c r="S143" s="142">
        <v>0.04</v>
      </c>
      <c r="T143" s="143">
        <f>S143*H143</f>
        <v>28</v>
      </c>
      <c r="AR143" s="144" t="s">
        <v>134</v>
      </c>
      <c r="AT143" s="144" t="s">
        <v>130</v>
      </c>
      <c r="AU143" s="144" t="s">
        <v>82</v>
      </c>
      <c r="AY143" s="15" t="s">
        <v>128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5" t="s">
        <v>80</v>
      </c>
      <c r="BK143" s="145">
        <f>ROUND(I143*H143,2)</f>
        <v>0</v>
      </c>
      <c r="BL143" s="15" t="s">
        <v>134</v>
      </c>
      <c r="BM143" s="144" t="s">
        <v>304</v>
      </c>
    </row>
    <row r="144" spans="2:51" s="12" customFormat="1" ht="12">
      <c r="B144" s="157"/>
      <c r="D144" s="158" t="s">
        <v>248</v>
      </c>
      <c r="E144" s="159" t="s">
        <v>1</v>
      </c>
      <c r="F144" s="160" t="s">
        <v>305</v>
      </c>
      <c r="H144" s="161">
        <v>700</v>
      </c>
      <c r="I144" s="162"/>
      <c r="L144" s="157"/>
      <c r="M144" s="163"/>
      <c r="T144" s="164"/>
      <c r="AT144" s="159" t="s">
        <v>248</v>
      </c>
      <c r="AU144" s="159" t="s">
        <v>82</v>
      </c>
      <c r="AV144" s="12" t="s">
        <v>82</v>
      </c>
      <c r="AW144" s="12" t="s">
        <v>30</v>
      </c>
      <c r="AX144" s="12" t="s">
        <v>80</v>
      </c>
      <c r="AY144" s="159" t="s">
        <v>128</v>
      </c>
    </row>
    <row r="145" spans="2:65" s="1" customFormat="1" ht="24.2" customHeight="1">
      <c r="B145" s="131"/>
      <c r="C145" s="132" t="s">
        <v>151</v>
      </c>
      <c r="D145" s="132" t="s">
        <v>130</v>
      </c>
      <c r="E145" s="133" t="s">
        <v>306</v>
      </c>
      <c r="F145" s="134" t="s">
        <v>307</v>
      </c>
      <c r="G145" s="135" t="s">
        <v>274</v>
      </c>
      <c r="H145" s="136">
        <v>2750</v>
      </c>
      <c r="I145" s="137"/>
      <c r="J145" s="138">
        <f>ROUND(I145*H145,2)</f>
        <v>0</v>
      </c>
      <c r="K145" s="139"/>
      <c r="L145" s="30"/>
      <c r="M145" s="140" t="s">
        <v>1</v>
      </c>
      <c r="N145" s="141" t="s">
        <v>38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134</v>
      </c>
      <c r="AT145" s="144" t="s">
        <v>130</v>
      </c>
      <c r="AU145" s="144" t="s">
        <v>82</v>
      </c>
      <c r="AY145" s="15" t="s">
        <v>128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5" t="s">
        <v>80</v>
      </c>
      <c r="BK145" s="145">
        <f>ROUND(I145*H145,2)</f>
        <v>0</v>
      </c>
      <c r="BL145" s="15" t="s">
        <v>134</v>
      </c>
      <c r="BM145" s="144" t="s">
        <v>308</v>
      </c>
    </row>
    <row r="146" spans="2:51" s="12" customFormat="1" ht="12">
      <c r="B146" s="157"/>
      <c r="D146" s="158" t="s">
        <v>248</v>
      </c>
      <c r="E146" s="159" t="s">
        <v>1</v>
      </c>
      <c r="F146" s="160" t="s">
        <v>309</v>
      </c>
      <c r="H146" s="161">
        <v>2750</v>
      </c>
      <c r="I146" s="162"/>
      <c r="L146" s="157"/>
      <c r="M146" s="163"/>
      <c r="T146" s="164"/>
      <c r="AT146" s="159" t="s">
        <v>248</v>
      </c>
      <c r="AU146" s="159" t="s">
        <v>82</v>
      </c>
      <c r="AV146" s="12" t="s">
        <v>82</v>
      </c>
      <c r="AW146" s="12" t="s">
        <v>30</v>
      </c>
      <c r="AX146" s="12" t="s">
        <v>73</v>
      </c>
      <c r="AY146" s="159" t="s">
        <v>128</v>
      </c>
    </row>
    <row r="147" spans="2:51" s="13" customFormat="1" ht="12">
      <c r="B147" s="165"/>
      <c r="D147" s="158" t="s">
        <v>248</v>
      </c>
      <c r="E147" s="166" t="s">
        <v>1</v>
      </c>
      <c r="F147" s="167" t="s">
        <v>250</v>
      </c>
      <c r="H147" s="168">
        <v>2750</v>
      </c>
      <c r="I147" s="169"/>
      <c r="L147" s="165"/>
      <c r="M147" s="170"/>
      <c r="T147" s="171"/>
      <c r="AT147" s="166" t="s">
        <v>248</v>
      </c>
      <c r="AU147" s="166" t="s">
        <v>82</v>
      </c>
      <c r="AV147" s="13" t="s">
        <v>134</v>
      </c>
      <c r="AW147" s="13" t="s">
        <v>30</v>
      </c>
      <c r="AX147" s="13" t="s">
        <v>80</v>
      </c>
      <c r="AY147" s="166" t="s">
        <v>128</v>
      </c>
    </row>
    <row r="148" spans="2:63" s="11" customFormat="1" ht="22.9" customHeight="1">
      <c r="B148" s="119"/>
      <c r="D148" s="120" t="s">
        <v>72</v>
      </c>
      <c r="E148" s="129" t="s">
        <v>147</v>
      </c>
      <c r="F148" s="129" t="s">
        <v>310</v>
      </c>
      <c r="I148" s="122"/>
      <c r="J148" s="130">
        <f>BK148</f>
        <v>0</v>
      </c>
      <c r="L148" s="119"/>
      <c r="M148" s="124"/>
      <c r="P148" s="125">
        <f>SUM(P149:P178)</f>
        <v>0</v>
      </c>
      <c r="R148" s="125">
        <f>SUM(R149:R178)</f>
        <v>601.6129999999999</v>
      </c>
      <c r="T148" s="126">
        <f>SUM(T149:T178)</f>
        <v>0</v>
      </c>
      <c r="AR148" s="120" t="s">
        <v>80</v>
      </c>
      <c r="AT148" s="127" t="s">
        <v>72</v>
      </c>
      <c r="AU148" s="127" t="s">
        <v>80</v>
      </c>
      <c r="AY148" s="120" t="s">
        <v>128</v>
      </c>
      <c r="BK148" s="128">
        <f>SUM(BK149:BK178)</f>
        <v>0</v>
      </c>
    </row>
    <row r="149" spans="2:65" s="1" customFormat="1" ht="24.2" customHeight="1">
      <c r="B149" s="131"/>
      <c r="C149" s="132" t="s">
        <v>172</v>
      </c>
      <c r="D149" s="132" t="s">
        <v>130</v>
      </c>
      <c r="E149" s="133" t="s">
        <v>311</v>
      </c>
      <c r="F149" s="134" t="s">
        <v>312</v>
      </c>
      <c r="G149" s="135" t="s">
        <v>274</v>
      </c>
      <c r="H149" s="136">
        <v>455</v>
      </c>
      <c r="I149" s="137"/>
      <c r="J149" s="138">
        <f>ROUND(I149*H149,2)</f>
        <v>0</v>
      </c>
      <c r="K149" s="139"/>
      <c r="L149" s="30"/>
      <c r="M149" s="140" t="s">
        <v>1</v>
      </c>
      <c r="N149" s="141" t="s">
        <v>38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134</v>
      </c>
      <c r="AT149" s="144" t="s">
        <v>130</v>
      </c>
      <c r="AU149" s="144" t="s">
        <v>82</v>
      </c>
      <c r="AY149" s="15" t="s">
        <v>128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5" t="s">
        <v>80</v>
      </c>
      <c r="BK149" s="145">
        <f>ROUND(I149*H149,2)</f>
        <v>0</v>
      </c>
      <c r="BL149" s="15" t="s">
        <v>134</v>
      </c>
      <c r="BM149" s="144" t="s">
        <v>313</v>
      </c>
    </row>
    <row r="150" spans="2:51" s="12" customFormat="1" ht="12">
      <c r="B150" s="157"/>
      <c r="D150" s="158" t="s">
        <v>248</v>
      </c>
      <c r="E150" s="159" t="s">
        <v>1</v>
      </c>
      <c r="F150" s="160" t="s">
        <v>314</v>
      </c>
      <c r="H150" s="161">
        <v>455</v>
      </c>
      <c r="I150" s="162"/>
      <c r="L150" s="157"/>
      <c r="M150" s="163"/>
      <c r="T150" s="164"/>
      <c r="AT150" s="159" t="s">
        <v>248</v>
      </c>
      <c r="AU150" s="159" t="s">
        <v>82</v>
      </c>
      <c r="AV150" s="12" t="s">
        <v>82</v>
      </c>
      <c r="AW150" s="12" t="s">
        <v>30</v>
      </c>
      <c r="AX150" s="12" t="s">
        <v>73</v>
      </c>
      <c r="AY150" s="159" t="s">
        <v>128</v>
      </c>
    </row>
    <row r="151" spans="2:51" s="13" customFormat="1" ht="12">
      <c r="B151" s="165"/>
      <c r="D151" s="158" t="s">
        <v>248</v>
      </c>
      <c r="E151" s="166" t="s">
        <v>1</v>
      </c>
      <c r="F151" s="167" t="s">
        <v>250</v>
      </c>
      <c r="H151" s="168">
        <v>455</v>
      </c>
      <c r="I151" s="169"/>
      <c r="L151" s="165"/>
      <c r="M151" s="170"/>
      <c r="T151" s="171"/>
      <c r="AT151" s="166" t="s">
        <v>248</v>
      </c>
      <c r="AU151" s="166" t="s">
        <v>82</v>
      </c>
      <c r="AV151" s="13" t="s">
        <v>134</v>
      </c>
      <c r="AW151" s="13" t="s">
        <v>30</v>
      </c>
      <c r="AX151" s="13" t="s">
        <v>80</v>
      </c>
      <c r="AY151" s="166" t="s">
        <v>128</v>
      </c>
    </row>
    <row r="152" spans="2:65" s="1" customFormat="1" ht="24.2" customHeight="1">
      <c r="B152" s="131"/>
      <c r="C152" s="132" t="s">
        <v>155</v>
      </c>
      <c r="D152" s="132" t="s">
        <v>130</v>
      </c>
      <c r="E152" s="133" t="s">
        <v>315</v>
      </c>
      <c r="F152" s="134" t="s">
        <v>316</v>
      </c>
      <c r="G152" s="135" t="s">
        <v>274</v>
      </c>
      <c r="H152" s="136">
        <v>1050</v>
      </c>
      <c r="I152" s="137"/>
      <c r="J152" s="138">
        <f>ROUND(I152*H152,2)</f>
        <v>0</v>
      </c>
      <c r="K152" s="139"/>
      <c r="L152" s="30"/>
      <c r="M152" s="140" t="s">
        <v>1</v>
      </c>
      <c r="N152" s="141" t="s">
        <v>38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134</v>
      </c>
      <c r="AT152" s="144" t="s">
        <v>130</v>
      </c>
      <c r="AU152" s="144" t="s">
        <v>82</v>
      </c>
      <c r="AY152" s="15" t="s">
        <v>128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5" t="s">
        <v>80</v>
      </c>
      <c r="BK152" s="145">
        <f>ROUND(I152*H152,2)</f>
        <v>0</v>
      </c>
      <c r="BL152" s="15" t="s">
        <v>134</v>
      </c>
      <c r="BM152" s="144" t="s">
        <v>317</v>
      </c>
    </row>
    <row r="153" spans="2:51" s="12" customFormat="1" ht="12">
      <c r="B153" s="157"/>
      <c r="D153" s="158" t="s">
        <v>248</v>
      </c>
      <c r="E153" s="159" t="s">
        <v>1</v>
      </c>
      <c r="F153" s="160" t="s">
        <v>318</v>
      </c>
      <c r="H153" s="161">
        <v>1050</v>
      </c>
      <c r="I153" s="162"/>
      <c r="L153" s="157"/>
      <c r="M153" s="163"/>
      <c r="T153" s="164"/>
      <c r="AT153" s="159" t="s">
        <v>248</v>
      </c>
      <c r="AU153" s="159" t="s">
        <v>82</v>
      </c>
      <c r="AV153" s="12" t="s">
        <v>82</v>
      </c>
      <c r="AW153" s="12" t="s">
        <v>30</v>
      </c>
      <c r="AX153" s="12" t="s">
        <v>80</v>
      </c>
      <c r="AY153" s="159" t="s">
        <v>128</v>
      </c>
    </row>
    <row r="154" spans="2:65" s="1" customFormat="1" ht="24.2" customHeight="1">
      <c r="B154" s="131"/>
      <c r="C154" s="132" t="s">
        <v>179</v>
      </c>
      <c r="D154" s="132" t="s">
        <v>130</v>
      </c>
      <c r="E154" s="133" t="s">
        <v>319</v>
      </c>
      <c r="F154" s="134" t="s">
        <v>320</v>
      </c>
      <c r="G154" s="135" t="s">
        <v>274</v>
      </c>
      <c r="H154" s="136">
        <v>1250</v>
      </c>
      <c r="I154" s="137"/>
      <c r="J154" s="138">
        <f>ROUND(I154*H154,2)</f>
        <v>0</v>
      </c>
      <c r="K154" s="139"/>
      <c r="L154" s="30"/>
      <c r="M154" s="140" t="s">
        <v>1</v>
      </c>
      <c r="N154" s="141" t="s">
        <v>38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134</v>
      </c>
      <c r="AT154" s="144" t="s">
        <v>130</v>
      </c>
      <c r="AU154" s="144" t="s">
        <v>82</v>
      </c>
      <c r="AY154" s="15" t="s">
        <v>128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5" t="s">
        <v>80</v>
      </c>
      <c r="BK154" s="145">
        <f>ROUND(I154*H154,2)</f>
        <v>0</v>
      </c>
      <c r="BL154" s="15" t="s">
        <v>134</v>
      </c>
      <c r="BM154" s="144" t="s">
        <v>321</v>
      </c>
    </row>
    <row r="155" spans="2:51" s="12" customFormat="1" ht="12">
      <c r="B155" s="157"/>
      <c r="D155" s="158" t="s">
        <v>248</v>
      </c>
      <c r="E155" s="159" t="s">
        <v>1</v>
      </c>
      <c r="F155" s="160" t="s">
        <v>276</v>
      </c>
      <c r="H155" s="161">
        <v>1250</v>
      </c>
      <c r="I155" s="162"/>
      <c r="L155" s="157"/>
      <c r="M155" s="163"/>
      <c r="T155" s="164"/>
      <c r="AT155" s="159" t="s">
        <v>248</v>
      </c>
      <c r="AU155" s="159" t="s">
        <v>82</v>
      </c>
      <c r="AV155" s="12" t="s">
        <v>82</v>
      </c>
      <c r="AW155" s="12" t="s">
        <v>30</v>
      </c>
      <c r="AX155" s="12" t="s">
        <v>80</v>
      </c>
      <c r="AY155" s="159" t="s">
        <v>128</v>
      </c>
    </row>
    <row r="156" spans="2:65" s="1" customFormat="1" ht="24.2" customHeight="1">
      <c r="B156" s="131"/>
      <c r="C156" s="132" t="s">
        <v>160</v>
      </c>
      <c r="D156" s="132" t="s">
        <v>130</v>
      </c>
      <c r="E156" s="133" t="s">
        <v>322</v>
      </c>
      <c r="F156" s="134" t="s">
        <v>323</v>
      </c>
      <c r="G156" s="135" t="s">
        <v>274</v>
      </c>
      <c r="H156" s="136">
        <v>312.5</v>
      </c>
      <c r="I156" s="137"/>
      <c r="J156" s="138">
        <f>ROUND(I156*H156,2)</f>
        <v>0</v>
      </c>
      <c r="K156" s="139"/>
      <c r="L156" s="30"/>
      <c r="M156" s="140" t="s">
        <v>1</v>
      </c>
      <c r="N156" s="141" t="s">
        <v>38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134</v>
      </c>
      <c r="AT156" s="144" t="s">
        <v>130</v>
      </c>
      <c r="AU156" s="144" t="s">
        <v>82</v>
      </c>
      <c r="AY156" s="15" t="s">
        <v>128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5" t="s">
        <v>80</v>
      </c>
      <c r="BK156" s="145">
        <f>ROUND(I156*H156,2)</f>
        <v>0</v>
      </c>
      <c r="BL156" s="15" t="s">
        <v>134</v>
      </c>
      <c r="BM156" s="144" t="s">
        <v>324</v>
      </c>
    </row>
    <row r="157" spans="2:51" s="12" customFormat="1" ht="12">
      <c r="B157" s="157"/>
      <c r="D157" s="158" t="s">
        <v>248</v>
      </c>
      <c r="E157" s="159" t="s">
        <v>1</v>
      </c>
      <c r="F157" s="160" t="s">
        <v>276</v>
      </c>
      <c r="H157" s="161">
        <v>1250</v>
      </c>
      <c r="I157" s="162"/>
      <c r="L157" s="157"/>
      <c r="M157" s="163"/>
      <c r="T157" s="164"/>
      <c r="AT157" s="159" t="s">
        <v>248</v>
      </c>
      <c r="AU157" s="159" t="s">
        <v>82</v>
      </c>
      <c r="AV157" s="12" t="s">
        <v>82</v>
      </c>
      <c r="AW157" s="12" t="s">
        <v>30</v>
      </c>
      <c r="AX157" s="12" t="s">
        <v>80</v>
      </c>
      <c r="AY157" s="159" t="s">
        <v>128</v>
      </c>
    </row>
    <row r="158" spans="2:51" s="12" customFormat="1" ht="12">
      <c r="B158" s="157"/>
      <c r="D158" s="158" t="s">
        <v>248</v>
      </c>
      <c r="F158" s="160" t="s">
        <v>288</v>
      </c>
      <c r="H158" s="161">
        <v>312.5</v>
      </c>
      <c r="I158" s="162"/>
      <c r="L158" s="157"/>
      <c r="M158" s="163"/>
      <c r="T158" s="164"/>
      <c r="AT158" s="159" t="s">
        <v>248</v>
      </c>
      <c r="AU158" s="159" t="s">
        <v>82</v>
      </c>
      <c r="AV158" s="12" t="s">
        <v>82</v>
      </c>
      <c r="AW158" s="12" t="s">
        <v>3</v>
      </c>
      <c r="AX158" s="12" t="s">
        <v>80</v>
      </c>
      <c r="AY158" s="159" t="s">
        <v>128</v>
      </c>
    </row>
    <row r="159" spans="2:65" s="1" customFormat="1" ht="24.2" customHeight="1">
      <c r="B159" s="131"/>
      <c r="C159" s="132" t="s">
        <v>8</v>
      </c>
      <c r="D159" s="132" t="s">
        <v>130</v>
      </c>
      <c r="E159" s="133" t="s">
        <v>325</v>
      </c>
      <c r="F159" s="134" t="s">
        <v>326</v>
      </c>
      <c r="G159" s="135" t="s">
        <v>274</v>
      </c>
      <c r="H159" s="136">
        <v>1705</v>
      </c>
      <c r="I159" s="137"/>
      <c r="J159" s="138">
        <f>ROUND(I159*H159,2)</f>
        <v>0</v>
      </c>
      <c r="K159" s="139"/>
      <c r="L159" s="30"/>
      <c r="M159" s="140" t="s">
        <v>1</v>
      </c>
      <c r="N159" s="141" t="s">
        <v>38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134</v>
      </c>
      <c r="AT159" s="144" t="s">
        <v>130</v>
      </c>
      <c r="AU159" s="144" t="s">
        <v>82</v>
      </c>
      <c r="AY159" s="15" t="s">
        <v>128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5" t="s">
        <v>80</v>
      </c>
      <c r="BK159" s="145">
        <f>ROUND(I159*H159,2)</f>
        <v>0</v>
      </c>
      <c r="BL159" s="15" t="s">
        <v>134</v>
      </c>
      <c r="BM159" s="144" t="s">
        <v>327</v>
      </c>
    </row>
    <row r="160" spans="2:51" s="12" customFormat="1" ht="12">
      <c r="B160" s="157"/>
      <c r="D160" s="158" t="s">
        <v>248</v>
      </c>
      <c r="E160" s="159" t="s">
        <v>1</v>
      </c>
      <c r="F160" s="160" t="s">
        <v>328</v>
      </c>
      <c r="H160" s="161">
        <v>1705</v>
      </c>
      <c r="I160" s="162"/>
      <c r="L160" s="157"/>
      <c r="M160" s="163"/>
      <c r="T160" s="164"/>
      <c r="AT160" s="159" t="s">
        <v>248</v>
      </c>
      <c r="AU160" s="159" t="s">
        <v>82</v>
      </c>
      <c r="AV160" s="12" t="s">
        <v>82</v>
      </c>
      <c r="AW160" s="12" t="s">
        <v>30</v>
      </c>
      <c r="AX160" s="12" t="s">
        <v>73</v>
      </c>
      <c r="AY160" s="159" t="s">
        <v>128</v>
      </c>
    </row>
    <row r="161" spans="2:51" s="13" customFormat="1" ht="12">
      <c r="B161" s="165"/>
      <c r="D161" s="158" t="s">
        <v>248</v>
      </c>
      <c r="E161" s="166" t="s">
        <v>1</v>
      </c>
      <c r="F161" s="167" t="s">
        <v>250</v>
      </c>
      <c r="H161" s="168">
        <v>1705</v>
      </c>
      <c r="I161" s="169"/>
      <c r="L161" s="165"/>
      <c r="M161" s="170"/>
      <c r="T161" s="171"/>
      <c r="AT161" s="166" t="s">
        <v>248</v>
      </c>
      <c r="AU161" s="166" t="s">
        <v>82</v>
      </c>
      <c r="AV161" s="13" t="s">
        <v>134</v>
      </c>
      <c r="AW161" s="13" t="s">
        <v>30</v>
      </c>
      <c r="AX161" s="13" t="s">
        <v>80</v>
      </c>
      <c r="AY161" s="166" t="s">
        <v>128</v>
      </c>
    </row>
    <row r="162" spans="2:65" s="1" customFormat="1" ht="24.2" customHeight="1">
      <c r="B162" s="131"/>
      <c r="C162" s="132" t="s">
        <v>164</v>
      </c>
      <c r="D162" s="132" t="s">
        <v>130</v>
      </c>
      <c r="E162" s="133" t="s">
        <v>329</v>
      </c>
      <c r="F162" s="134" t="s">
        <v>330</v>
      </c>
      <c r="G162" s="135" t="s">
        <v>274</v>
      </c>
      <c r="H162" s="136">
        <v>1250</v>
      </c>
      <c r="I162" s="137"/>
      <c r="J162" s="138">
        <f>ROUND(I162*H162,2)</f>
        <v>0</v>
      </c>
      <c r="K162" s="139"/>
      <c r="L162" s="30"/>
      <c r="M162" s="140" t="s">
        <v>1</v>
      </c>
      <c r="N162" s="141" t="s">
        <v>38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134</v>
      </c>
      <c r="AT162" s="144" t="s">
        <v>130</v>
      </c>
      <c r="AU162" s="144" t="s">
        <v>82</v>
      </c>
      <c r="AY162" s="15" t="s">
        <v>128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5" t="s">
        <v>80</v>
      </c>
      <c r="BK162" s="145">
        <f>ROUND(I162*H162,2)</f>
        <v>0</v>
      </c>
      <c r="BL162" s="15" t="s">
        <v>134</v>
      </c>
      <c r="BM162" s="144" t="s">
        <v>331</v>
      </c>
    </row>
    <row r="163" spans="2:51" s="12" customFormat="1" ht="12">
      <c r="B163" s="157"/>
      <c r="D163" s="158" t="s">
        <v>248</v>
      </c>
      <c r="E163" s="159" t="s">
        <v>1</v>
      </c>
      <c r="F163" s="160" t="s">
        <v>276</v>
      </c>
      <c r="H163" s="161">
        <v>1250</v>
      </c>
      <c r="I163" s="162"/>
      <c r="L163" s="157"/>
      <c r="M163" s="163"/>
      <c r="T163" s="164"/>
      <c r="AT163" s="159" t="s">
        <v>248</v>
      </c>
      <c r="AU163" s="159" t="s">
        <v>82</v>
      </c>
      <c r="AV163" s="12" t="s">
        <v>82</v>
      </c>
      <c r="AW163" s="12" t="s">
        <v>30</v>
      </c>
      <c r="AX163" s="12" t="s">
        <v>80</v>
      </c>
      <c r="AY163" s="159" t="s">
        <v>128</v>
      </c>
    </row>
    <row r="164" spans="2:65" s="1" customFormat="1" ht="21.75" customHeight="1">
      <c r="B164" s="131"/>
      <c r="C164" s="132" t="s">
        <v>190</v>
      </c>
      <c r="D164" s="132" t="s">
        <v>130</v>
      </c>
      <c r="E164" s="133" t="s">
        <v>332</v>
      </c>
      <c r="F164" s="134" t="s">
        <v>333</v>
      </c>
      <c r="G164" s="135" t="s">
        <v>274</v>
      </c>
      <c r="H164" s="136">
        <v>1250</v>
      </c>
      <c r="I164" s="137"/>
      <c r="J164" s="138">
        <f>ROUND(I164*H164,2)</f>
        <v>0</v>
      </c>
      <c r="K164" s="139"/>
      <c r="L164" s="30"/>
      <c r="M164" s="140" t="s">
        <v>1</v>
      </c>
      <c r="N164" s="141" t="s">
        <v>38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134</v>
      </c>
      <c r="AT164" s="144" t="s">
        <v>130</v>
      </c>
      <c r="AU164" s="144" t="s">
        <v>82</v>
      </c>
      <c r="AY164" s="15" t="s">
        <v>128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5" t="s">
        <v>80</v>
      </c>
      <c r="BK164" s="145">
        <f>ROUND(I164*H164,2)</f>
        <v>0</v>
      </c>
      <c r="BL164" s="15" t="s">
        <v>134</v>
      </c>
      <c r="BM164" s="144" t="s">
        <v>334</v>
      </c>
    </row>
    <row r="165" spans="2:51" s="12" customFormat="1" ht="12">
      <c r="B165" s="157"/>
      <c r="D165" s="158" t="s">
        <v>248</v>
      </c>
      <c r="E165" s="159" t="s">
        <v>1</v>
      </c>
      <c r="F165" s="160" t="s">
        <v>276</v>
      </c>
      <c r="H165" s="161">
        <v>1250</v>
      </c>
      <c r="I165" s="162"/>
      <c r="L165" s="157"/>
      <c r="M165" s="163"/>
      <c r="T165" s="164"/>
      <c r="AT165" s="159" t="s">
        <v>248</v>
      </c>
      <c r="AU165" s="159" t="s">
        <v>82</v>
      </c>
      <c r="AV165" s="12" t="s">
        <v>82</v>
      </c>
      <c r="AW165" s="12" t="s">
        <v>30</v>
      </c>
      <c r="AX165" s="12" t="s">
        <v>80</v>
      </c>
      <c r="AY165" s="159" t="s">
        <v>128</v>
      </c>
    </row>
    <row r="166" spans="2:65" s="1" customFormat="1" ht="33" customHeight="1">
      <c r="B166" s="131"/>
      <c r="C166" s="132" t="s">
        <v>168</v>
      </c>
      <c r="D166" s="132" t="s">
        <v>130</v>
      </c>
      <c r="E166" s="133" t="s">
        <v>335</v>
      </c>
      <c r="F166" s="134" t="s">
        <v>336</v>
      </c>
      <c r="G166" s="135" t="s">
        <v>274</v>
      </c>
      <c r="H166" s="136">
        <v>1250</v>
      </c>
      <c r="I166" s="137"/>
      <c r="J166" s="138">
        <f>ROUND(I166*H166,2)</f>
        <v>0</v>
      </c>
      <c r="K166" s="139"/>
      <c r="L166" s="30"/>
      <c r="M166" s="140" t="s">
        <v>1</v>
      </c>
      <c r="N166" s="141" t="s">
        <v>38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134</v>
      </c>
      <c r="AT166" s="144" t="s">
        <v>130</v>
      </c>
      <c r="AU166" s="144" t="s">
        <v>82</v>
      </c>
      <c r="AY166" s="15" t="s">
        <v>128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5" t="s">
        <v>80</v>
      </c>
      <c r="BK166" s="145">
        <f>ROUND(I166*H166,2)</f>
        <v>0</v>
      </c>
      <c r="BL166" s="15" t="s">
        <v>134</v>
      </c>
      <c r="BM166" s="144" t="s">
        <v>337</v>
      </c>
    </row>
    <row r="167" spans="2:51" s="12" customFormat="1" ht="12">
      <c r="B167" s="157"/>
      <c r="D167" s="158" t="s">
        <v>248</v>
      </c>
      <c r="E167" s="159" t="s">
        <v>1</v>
      </c>
      <c r="F167" s="160" t="s">
        <v>276</v>
      </c>
      <c r="H167" s="161">
        <v>1250</v>
      </c>
      <c r="I167" s="162"/>
      <c r="L167" s="157"/>
      <c r="M167" s="163"/>
      <c r="T167" s="164"/>
      <c r="AT167" s="159" t="s">
        <v>248</v>
      </c>
      <c r="AU167" s="159" t="s">
        <v>82</v>
      </c>
      <c r="AV167" s="12" t="s">
        <v>82</v>
      </c>
      <c r="AW167" s="12" t="s">
        <v>30</v>
      </c>
      <c r="AX167" s="12" t="s">
        <v>80</v>
      </c>
      <c r="AY167" s="159" t="s">
        <v>128</v>
      </c>
    </row>
    <row r="168" spans="2:65" s="1" customFormat="1" ht="24.2" customHeight="1">
      <c r="B168" s="131"/>
      <c r="C168" s="132" t="s">
        <v>197</v>
      </c>
      <c r="D168" s="132" t="s">
        <v>130</v>
      </c>
      <c r="E168" s="133" t="s">
        <v>338</v>
      </c>
      <c r="F168" s="134" t="s">
        <v>339</v>
      </c>
      <c r="G168" s="135" t="s">
        <v>274</v>
      </c>
      <c r="H168" s="136">
        <v>1250</v>
      </c>
      <c r="I168" s="137"/>
      <c r="J168" s="138">
        <f>ROUND(I168*H168,2)</f>
        <v>0</v>
      </c>
      <c r="K168" s="139"/>
      <c r="L168" s="30"/>
      <c r="M168" s="140" t="s">
        <v>1</v>
      </c>
      <c r="N168" s="141" t="s">
        <v>38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134</v>
      </c>
      <c r="AT168" s="144" t="s">
        <v>130</v>
      </c>
      <c r="AU168" s="144" t="s">
        <v>82</v>
      </c>
      <c r="AY168" s="15" t="s">
        <v>128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5" t="s">
        <v>80</v>
      </c>
      <c r="BK168" s="145">
        <f>ROUND(I168*H168,2)</f>
        <v>0</v>
      </c>
      <c r="BL168" s="15" t="s">
        <v>134</v>
      </c>
      <c r="BM168" s="144" t="s">
        <v>340</v>
      </c>
    </row>
    <row r="169" spans="2:51" s="12" customFormat="1" ht="12">
      <c r="B169" s="157"/>
      <c r="D169" s="158" t="s">
        <v>248</v>
      </c>
      <c r="E169" s="159" t="s">
        <v>1</v>
      </c>
      <c r="F169" s="160" t="s">
        <v>276</v>
      </c>
      <c r="H169" s="161">
        <v>1250</v>
      </c>
      <c r="I169" s="162"/>
      <c r="L169" s="157"/>
      <c r="M169" s="163"/>
      <c r="T169" s="164"/>
      <c r="AT169" s="159" t="s">
        <v>248</v>
      </c>
      <c r="AU169" s="159" t="s">
        <v>82</v>
      </c>
      <c r="AV169" s="12" t="s">
        <v>82</v>
      </c>
      <c r="AW169" s="12" t="s">
        <v>30</v>
      </c>
      <c r="AX169" s="12" t="s">
        <v>80</v>
      </c>
      <c r="AY169" s="159" t="s">
        <v>128</v>
      </c>
    </row>
    <row r="170" spans="2:65" s="1" customFormat="1" ht="24.2" customHeight="1">
      <c r="B170" s="131"/>
      <c r="C170" s="132" t="s">
        <v>171</v>
      </c>
      <c r="D170" s="132" t="s">
        <v>130</v>
      </c>
      <c r="E170" s="133" t="s">
        <v>341</v>
      </c>
      <c r="F170" s="134" t="s">
        <v>342</v>
      </c>
      <c r="G170" s="135" t="s">
        <v>274</v>
      </c>
      <c r="H170" s="136">
        <v>455</v>
      </c>
      <c r="I170" s="137"/>
      <c r="J170" s="138">
        <f>ROUND(I170*H170,2)</f>
        <v>0</v>
      </c>
      <c r="K170" s="139"/>
      <c r="L170" s="30"/>
      <c r="M170" s="140" t="s">
        <v>1</v>
      </c>
      <c r="N170" s="141" t="s">
        <v>38</v>
      </c>
      <c r="P170" s="142">
        <f>O170*H170</f>
        <v>0</v>
      </c>
      <c r="Q170" s="142">
        <v>0.19536</v>
      </c>
      <c r="R170" s="142">
        <f>Q170*H170</f>
        <v>88.8888</v>
      </c>
      <c r="S170" s="142">
        <v>0</v>
      </c>
      <c r="T170" s="143">
        <f>S170*H170</f>
        <v>0</v>
      </c>
      <c r="AR170" s="144" t="s">
        <v>134</v>
      </c>
      <c r="AT170" s="144" t="s">
        <v>130</v>
      </c>
      <c r="AU170" s="144" t="s">
        <v>82</v>
      </c>
      <c r="AY170" s="15" t="s">
        <v>128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5" t="s">
        <v>80</v>
      </c>
      <c r="BK170" s="145">
        <f>ROUND(I170*H170,2)</f>
        <v>0</v>
      </c>
      <c r="BL170" s="15" t="s">
        <v>134</v>
      </c>
      <c r="BM170" s="144" t="s">
        <v>343</v>
      </c>
    </row>
    <row r="171" spans="2:65" s="1" customFormat="1" ht="16.5" customHeight="1">
      <c r="B171" s="131"/>
      <c r="C171" s="146" t="s">
        <v>7</v>
      </c>
      <c r="D171" s="146" t="s">
        <v>157</v>
      </c>
      <c r="E171" s="147" t="s">
        <v>344</v>
      </c>
      <c r="F171" s="148" t="s">
        <v>345</v>
      </c>
      <c r="G171" s="149" t="s">
        <v>274</v>
      </c>
      <c r="H171" s="150">
        <v>464.1</v>
      </c>
      <c r="I171" s="151"/>
      <c r="J171" s="152">
        <f>ROUND(I171*H171,2)</f>
        <v>0</v>
      </c>
      <c r="K171" s="153"/>
      <c r="L171" s="154"/>
      <c r="M171" s="155" t="s">
        <v>1</v>
      </c>
      <c r="N171" s="156" t="s">
        <v>38</v>
      </c>
      <c r="P171" s="142">
        <f>O171*H171</f>
        <v>0</v>
      </c>
      <c r="Q171" s="142">
        <v>0.222</v>
      </c>
      <c r="R171" s="142">
        <f>Q171*H171</f>
        <v>103.03020000000001</v>
      </c>
      <c r="S171" s="142">
        <v>0</v>
      </c>
      <c r="T171" s="143">
        <f>S171*H171</f>
        <v>0</v>
      </c>
      <c r="AR171" s="144" t="s">
        <v>146</v>
      </c>
      <c r="AT171" s="144" t="s">
        <v>157</v>
      </c>
      <c r="AU171" s="144" t="s">
        <v>82</v>
      </c>
      <c r="AY171" s="15" t="s">
        <v>128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5" t="s">
        <v>80</v>
      </c>
      <c r="BK171" s="145">
        <f>ROUND(I171*H171,2)</f>
        <v>0</v>
      </c>
      <c r="BL171" s="15" t="s">
        <v>134</v>
      </c>
      <c r="BM171" s="144" t="s">
        <v>346</v>
      </c>
    </row>
    <row r="172" spans="2:51" s="12" customFormat="1" ht="12">
      <c r="B172" s="157"/>
      <c r="D172" s="158" t="s">
        <v>248</v>
      </c>
      <c r="F172" s="160" t="s">
        <v>347</v>
      </c>
      <c r="H172" s="161">
        <v>464.1</v>
      </c>
      <c r="I172" s="162"/>
      <c r="L172" s="157"/>
      <c r="M172" s="163"/>
      <c r="T172" s="164"/>
      <c r="AT172" s="159" t="s">
        <v>248</v>
      </c>
      <c r="AU172" s="159" t="s">
        <v>82</v>
      </c>
      <c r="AV172" s="12" t="s">
        <v>82</v>
      </c>
      <c r="AW172" s="12" t="s">
        <v>3</v>
      </c>
      <c r="AX172" s="12" t="s">
        <v>80</v>
      </c>
      <c r="AY172" s="159" t="s">
        <v>128</v>
      </c>
    </row>
    <row r="173" spans="2:65" s="1" customFormat="1" ht="24.2" customHeight="1">
      <c r="B173" s="131"/>
      <c r="C173" s="132" t="s">
        <v>175</v>
      </c>
      <c r="D173" s="132" t="s">
        <v>130</v>
      </c>
      <c r="E173" s="133" t="s">
        <v>348</v>
      </c>
      <c r="F173" s="134" t="s">
        <v>349</v>
      </c>
      <c r="G173" s="135" t="s">
        <v>274</v>
      </c>
      <c r="H173" s="136">
        <v>1100</v>
      </c>
      <c r="I173" s="137"/>
      <c r="J173" s="138">
        <f>ROUND(I173*H173,2)</f>
        <v>0</v>
      </c>
      <c r="K173" s="139"/>
      <c r="L173" s="30"/>
      <c r="M173" s="140" t="s">
        <v>1</v>
      </c>
      <c r="N173" s="141" t="s">
        <v>38</v>
      </c>
      <c r="P173" s="142">
        <f>O173*H173</f>
        <v>0</v>
      </c>
      <c r="Q173" s="142">
        <v>0.25081</v>
      </c>
      <c r="R173" s="142">
        <f>Q173*H173</f>
        <v>275.89099999999996</v>
      </c>
      <c r="S173" s="142">
        <v>0</v>
      </c>
      <c r="T173" s="143">
        <f>S173*H173</f>
        <v>0</v>
      </c>
      <c r="AR173" s="144" t="s">
        <v>134</v>
      </c>
      <c r="AT173" s="144" t="s">
        <v>130</v>
      </c>
      <c r="AU173" s="144" t="s">
        <v>82</v>
      </c>
      <c r="AY173" s="15" t="s">
        <v>128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5" t="s">
        <v>80</v>
      </c>
      <c r="BK173" s="145">
        <f>ROUND(I173*H173,2)</f>
        <v>0</v>
      </c>
      <c r="BL173" s="15" t="s">
        <v>134</v>
      </c>
      <c r="BM173" s="144" t="s">
        <v>350</v>
      </c>
    </row>
    <row r="174" spans="2:51" s="12" customFormat="1" ht="12">
      <c r="B174" s="157"/>
      <c r="D174" s="158" t="s">
        <v>248</v>
      </c>
      <c r="E174" s="159" t="s">
        <v>1</v>
      </c>
      <c r="F174" s="160" t="s">
        <v>351</v>
      </c>
      <c r="H174" s="161">
        <v>1100</v>
      </c>
      <c r="I174" s="162"/>
      <c r="L174" s="157"/>
      <c r="M174" s="163"/>
      <c r="T174" s="164"/>
      <c r="AT174" s="159" t="s">
        <v>248</v>
      </c>
      <c r="AU174" s="159" t="s">
        <v>82</v>
      </c>
      <c r="AV174" s="12" t="s">
        <v>82</v>
      </c>
      <c r="AW174" s="12" t="s">
        <v>30</v>
      </c>
      <c r="AX174" s="12" t="s">
        <v>80</v>
      </c>
      <c r="AY174" s="159" t="s">
        <v>128</v>
      </c>
    </row>
    <row r="175" spans="2:65" s="1" customFormat="1" ht="16.5" customHeight="1">
      <c r="B175" s="131"/>
      <c r="C175" s="146" t="s">
        <v>210</v>
      </c>
      <c r="D175" s="146" t="s">
        <v>157</v>
      </c>
      <c r="E175" s="147" t="s">
        <v>352</v>
      </c>
      <c r="F175" s="148" t="s">
        <v>353</v>
      </c>
      <c r="G175" s="149" t="s">
        <v>274</v>
      </c>
      <c r="H175" s="150">
        <v>1071</v>
      </c>
      <c r="I175" s="151"/>
      <c r="J175" s="152">
        <f>ROUND(I175*H175,2)</f>
        <v>0</v>
      </c>
      <c r="K175" s="153"/>
      <c r="L175" s="154"/>
      <c r="M175" s="155" t="s">
        <v>1</v>
      </c>
      <c r="N175" s="156" t="s">
        <v>38</v>
      </c>
      <c r="P175" s="142">
        <f>O175*H175</f>
        <v>0</v>
      </c>
      <c r="Q175" s="142">
        <v>0.118</v>
      </c>
      <c r="R175" s="142">
        <f>Q175*H175</f>
        <v>126.378</v>
      </c>
      <c r="S175" s="142">
        <v>0</v>
      </c>
      <c r="T175" s="143">
        <f>S175*H175</f>
        <v>0</v>
      </c>
      <c r="AR175" s="144" t="s">
        <v>146</v>
      </c>
      <c r="AT175" s="144" t="s">
        <v>157</v>
      </c>
      <c r="AU175" s="144" t="s">
        <v>82</v>
      </c>
      <c r="AY175" s="15" t="s">
        <v>128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5" t="s">
        <v>80</v>
      </c>
      <c r="BK175" s="145">
        <f>ROUND(I175*H175,2)</f>
        <v>0</v>
      </c>
      <c r="BL175" s="15" t="s">
        <v>134</v>
      </c>
      <c r="BM175" s="144" t="s">
        <v>354</v>
      </c>
    </row>
    <row r="176" spans="2:51" s="12" customFormat="1" ht="12">
      <c r="B176" s="157"/>
      <c r="D176" s="158" t="s">
        <v>248</v>
      </c>
      <c r="F176" s="160" t="s">
        <v>355</v>
      </c>
      <c r="H176" s="161">
        <v>1071</v>
      </c>
      <c r="I176" s="162"/>
      <c r="L176" s="157"/>
      <c r="M176" s="163"/>
      <c r="T176" s="164"/>
      <c r="AT176" s="159" t="s">
        <v>248</v>
      </c>
      <c r="AU176" s="159" t="s">
        <v>82</v>
      </c>
      <c r="AV176" s="12" t="s">
        <v>82</v>
      </c>
      <c r="AW176" s="12" t="s">
        <v>3</v>
      </c>
      <c r="AX176" s="12" t="s">
        <v>80</v>
      </c>
      <c r="AY176" s="159" t="s">
        <v>128</v>
      </c>
    </row>
    <row r="177" spans="2:65" s="1" customFormat="1" ht="16.5" customHeight="1">
      <c r="B177" s="131"/>
      <c r="C177" s="146" t="s">
        <v>178</v>
      </c>
      <c r="D177" s="146" t="s">
        <v>157</v>
      </c>
      <c r="E177" s="147" t="s">
        <v>356</v>
      </c>
      <c r="F177" s="148" t="s">
        <v>357</v>
      </c>
      <c r="G177" s="149" t="s">
        <v>274</v>
      </c>
      <c r="H177" s="150">
        <v>55</v>
      </c>
      <c r="I177" s="151"/>
      <c r="J177" s="152">
        <f>ROUND(I177*H177,2)</f>
        <v>0</v>
      </c>
      <c r="K177" s="153"/>
      <c r="L177" s="154"/>
      <c r="M177" s="155" t="s">
        <v>1</v>
      </c>
      <c r="N177" s="156" t="s">
        <v>38</v>
      </c>
      <c r="P177" s="142">
        <f>O177*H177</f>
        <v>0</v>
      </c>
      <c r="Q177" s="142">
        <v>0.135</v>
      </c>
      <c r="R177" s="142">
        <f>Q177*H177</f>
        <v>7.425000000000001</v>
      </c>
      <c r="S177" s="142">
        <v>0</v>
      </c>
      <c r="T177" s="143">
        <f>S177*H177</f>
        <v>0</v>
      </c>
      <c r="AR177" s="144" t="s">
        <v>146</v>
      </c>
      <c r="AT177" s="144" t="s">
        <v>157</v>
      </c>
      <c r="AU177" s="144" t="s">
        <v>82</v>
      </c>
      <c r="AY177" s="15" t="s">
        <v>128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5" t="s">
        <v>80</v>
      </c>
      <c r="BK177" s="145">
        <f>ROUND(I177*H177,2)</f>
        <v>0</v>
      </c>
      <c r="BL177" s="15" t="s">
        <v>134</v>
      </c>
      <c r="BM177" s="144" t="s">
        <v>358</v>
      </c>
    </row>
    <row r="178" spans="2:51" s="12" customFormat="1" ht="12">
      <c r="B178" s="157"/>
      <c r="D178" s="158" t="s">
        <v>248</v>
      </c>
      <c r="E178" s="159" t="s">
        <v>1</v>
      </c>
      <c r="F178" s="160" t="s">
        <v>359</v>
      </c>
      <c r="H178" s="161">
        <v>55</v>
      </c>
      <c r="I178" s="162"/>
      <c r="L178" s="157"/>
      <c r="M178" s="163"/>
      <c r="T178" s="164"/>
      <c r="AT178" s="159" t="s">
        <v>248</v>
      </c>
      <c r="AU178" s="159" t="s">
        <v>82</v>
      </c>
      <c r="AV178" s="12" t="s">
        <v>82</v>
      </c>
      <c r="AW178" s="12" t="s">
        <v>30</v>
      </c>
      <c r="AX178" s="12" t="s">
        <v>80</v>
      </c>
      <c r="AY178" s="159" t="s">
        <v>128</v>
      </c>
    </row>
    <row r="179" spans="2:63" s="11" customFormat="1" ht="22.9" customHeight="1">
      <c r="B179" s="119"/>
      <c r="D179" s="120" t="s">
        <v>72</v>
      </c>
      <c r="E179" s="129" t="s">
        <v>146</v>
      </c>
      <c r="F179" s="129" t="s">
        <v>360</v>
      </c>
      <c r="I179" s="122"/>
      <c r="J179" s="130">
        <f>BK179</f>
        <v>0</v>
      </c>
      <c r="L179" s="119"/>
      <c r="M179" s="124"/>
      <c r="P179" s="125">
        <f>SUM(P180:P181)</f>
        <v>0</v>
      </c>
      <c r="R179" s="125">
        <f>SUM(R180:R181)</f>
        <v>14.6952</v>
      </c>
      <c r="T179" s="126">
        <f>SUM(T180:T181)</f>
        <v>0</v>
      </c>
      <c r="AR179" s="120" t="s">
        <v>80</v>
      </c>
      <c r="AT179" s="127" t="s">
        <v>72</v>
      </c>
      <c r="AU179" s="127" t="s">
        <v>80</v>
      </c>
      <c r="AY179" s="120" t="s">
        <v>128</v>
      </c>
      <c r="BK179" s="128">
        <f>SUM(BK180:BK181)</f>
        <v>0</v>
      </c>
    </row>
    <row r="180" spans="2:65" s="1" customFormat="1" ht="24.2" customHeight="1">
      <c r="B180" s="131"/>
      <c r="C180" s="132" t="s">
        <v>217</v>
      </c>
      <c r="D180" s="132" t="s">
        <v>130</v>
      </c>
      <c r="E180" s="133" t="s">
        <v>361</v>
      </c>
      <c r="F180" s="134" t="s">
        <v>362</v>
      </c>
      <c r="G180" s="135" t="s">
        <v>150</v>
      </c>
      <c r="H180" s="136">
        <v>20</v>
      </c>
      <c r="I180" s="137"/>
      <c r="J180" s="138">
        <f>ROUND(I180*H180,2)</f>
        <v>0</v>
      </c>
      <c r="K180" s="139"/>
      <c r="L180" s="30"/>
      <c r="M180" s="140" t="s">
        <v>1</v>
      </c>
      <c r="N180" s="141" t="s">
        <v>38</v>
      </c>
      <c r="P180" s="142">
        <f>O180*H180</f>
        <v>0</v>
      </c>
      <c r="Q180" s="142">
        <v>0.42368</v>
      </c>
      <c r="R180" s="142">
        <f>Q180*H180</f>
        <v>8.4736</v>
      </c>
      <c r="S180" s="142">
        <v>0</v>
      </c>
      <c r="T180" s="143">
        <f>S180*H180</f>
        <v>0</v>
      </c>
      <c r="AR180" s="144" t="s">
        <v>134</v>
      </c>
      <c r="AT180" s="144" t="s">
        <v>130</v>
      </c>
      <c r="AU180" s="144" t="s">
        <v>82</v>
      </c>
      <c r="AY180" s="15" t="s">
        <v>128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5" t="s">
        <v>80</v>
      </c>
      <c r="BK180" s="145">
        <f>ROUND(I180*H180,2)</f>
        <v>0</v>
      </c>
      <c r="BL180" s="15" t="s">
        <v>134</v>
      </c>
      <c r="BM180" s="144" t="s">
        <v>363</v>
      </c>
    </row>
    <row r="181" spans="2:65" s="1" customFormat="1" ht="33" customHeight="1">
      <c r="B181" s="131"/>
      <c r="C181" s="132" t="s">
        <v>182</v>
      </c>
      <c r="D181" s="132" t="s">
        <v>130</v>
      </c>
      <c r="E181" s="133" t="s">
        <v>364</v>
      </c>
      <c r="F181" s="134" t="s">
        <v>365</v>
      </c>
      <c r="G181" s="135" t="s">
        <v>150</v>
      </c>
      <c r="H181" s="136">
        <v>20</v>
      </c>
      <c r="I181" s="137"/>
      <c r="J181" s="138">
        <f>ROUND(I181*H181,2)</f>
        <v>0</v>
      </c>
      <c r="K181" s="139"/>
      <c r="L181" s="30"/>
      <c r="M181" s="140" t="s">
        <v>1</v>
      </c>
      <c r="N181" s="141" t="s">
        <v>38</v>
      </c>
      <c r="P181" s="142">
        <f>O181*H181</f>
        <v>0</v>
      </c>
      <c r="Q181" s="142">
        <v>0.31108</v>
      </c>
      <c r="R181" s="142">
        <f>Q181*H181</f>
        <v>6.2216000000000005</v>
      </c>
      <c r="S181" s="142">
        <v>0</v>
      </c>
      <c r="T181" s="143">
        <f>S181*H181</f>
        <v>0</v>
      </c>
      <c r="AR181" s="144" t="s">
        <v>134</v>
      </c>
      <c r="AT181" s="144" t="s">
        <v>130</v>
      </c>
      <c r="AU181" s="144" t="s">
        <v>82</v>
      </c>
      <c r="AY181" s="15" t="s">
        <v>128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5" t="s">
        <v>80</v>
      </c>
      <c r="BK181" s="145">
        <f>ROUND(I181*H181,2)</f>
        <v>0</v>
      </c>
      <c r="BL181" s="15" t="s">
        <v>134</v>
      </c>
      <c r="BM181" s="144" t="s">
        <v>366</v>
      </c>
    </row>
    <row r="182" spans="2:63" s="11" customFormat="1" ht="22.9" customHeight="1">
      <c r="B182" s="119"/>
      <c r="D182" s="120" t="s">
        <v>72</v>
      </c>
      <c r="E182" s="129" t="s">
        <v>165</v>
      </c>
      <c r="F182" s="129" t="s">
        <v>367</v>
      </c>
      <c r="I182" s="122"/>
      <c r="J182" s="130">
        <f>BK182</f>
        <v>0</v>
      </c>
      <c r="L182" s="119"/>
      <c r="M182" s="124"/>
      <c r="P182" s="125">
        <f>SUM(P183:P214)</f>
        <v>0</v>
      </c>
      <c r="R182" s="125">
        <f>SUM(R183:R214)</f>
        <v>648.73411</v>
      </c>
      <c r="T182" s="126">
        <f>SUM(T183:T214)</f>
        <v>0.34400000000000003</v>
      </c>
      <c r="AR182" s="120" t="s">
        <v>80</v>
      </c>
      <c r="AT182" s="127" t="s">
        <v>72</v>
      </c>
      <c r="AU182" s="127" t="s">
        <v>80</v>
      </c>
      <c r="AY182" s="120" t="s">
        <v>128</v>
      </c>
      <c r="BK182" s="128">
        <f>SUM(BK183:BK214)</f>
        <v>0</v>
      </c>
    </row>
    <row r="183" spans="2:65" s="1" customFormat="1" ht="21.75" customHeight="1">
      <c r="B183" s="131"/>
      <c r="C183" s="132" t="s">
        <v>224</v>
      </c>
      <c r="D183" s="132" t="s">
        <v>130</v>
      </c>
      <c r="E183" s="133" t="s">
        <v>368</v>
      </c>
      <c r="F183" s="134" t="s">
        <v>369</v>
      </c>
      <c r="G183" s="135" t="s">
        <v>150</v>
      </c>
      <c r="H183" s="136">
        <v>3</v>
      </c>
      <c r="I183" s="137"/>
      <c r="J183" s="138">
        <f>ROUND(I183*H183,2)</f>
        <v>0</v>
      </c>
      <c r="K183" s="139"/>
      <c r="L183" s="30"/>
      <c r="M183" s="140" t="s">
        <v>1</v>
      </c>
      <c r="N183" s="141" t="s">
        <v>38</v>
      </c>
      <c r="P183" s="142">
        <f>O183*H183</f>
        <v>0</v>
      </c>
      <c r="Q183" s="142">
        <v>0.006</v>
      </c>
      <c r="R183" s="142">
        <f>Q183*H183</f>
        <v>0.018000000000000002</v>
      </c>
      <c r="S183" s="142">
        <v>0</v>
      </c>
      <c r="T183" s="143">
        <f>S183*H183</f>
        <v>0</v>
      </c>
      <c r="AR183" s="144" t="s">
        <v>134</v>
      </c>
      <c r="AT183" s="144" t="s">
        <v>130</v>
      </c>
      <c r="AU183" s="144" t="s">
        <v>82</v>
      </c>
      <c r="AY183" s="15" t="s">
        <v>128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5" t="s">
        <v>80</v>
      </c>
      <c r="BK183" s="145">
        <f>ROUND(I183*H183,2)</f>
        <v>0</v>
      </c>
      <c r="BL183" s="15" t="s">
        <v>134</v>
      </c>
      <c r="BM183" s="144" t="s">
        <v>370</v>
      </c>
    </row>
    <row r="184" spans="2:65" s="1" customFormat="1" ht="24.2" customHeight="1">
      <c r="B184" s="131"/>
      <c r="C184" s="132" t="s">
        <v>185</v>
      </c>
      <c r="D184" s="132" t="s">
        <v>130</v>
      </c>
      <c r="E184" s="133" t="s">
        <v>371</v>
      </c>
      <c r="F184" s="134" t="s">
        <v>372</v>
      </c>
      <c r="G184" s="135" t="s">
        <v>150</v>
      </c>
      <c r="H184" s="136">
        <v>4</v>
      </c>
      <c r="I184" s="137"/>
      <c r="J184" s="138">
        <f>ROUND(I184*H184,2)</f>
        <v>0</v>
      </c>
      <c r="K184" s="139"/>
      <c r="L184" s="30"/>
      <c r="M184" s="140" t="s">
        <v>1</v>
      </c>
      <c r="N184" s="141" t="s">
        <v>38</v>
      </c>
      <c r="P184" s="142">
        <f>O184*H184</f>
        <v>0</v>
      </c>
      <c r="Q184" s="142">
        <v>0.0007</v>
      </c>
      <c r="R184" s="142">
        <f>Q184*H184</f>
        <v>0.0028</v>
      </c>
      <c r="S184" s="142">
        <v>0</v>
      </c>
      <c r="T184" s="143">
        <f>S184*H184</f>
        <v>0</v>
      </c>
      <c r="AR184" s="144" t="s">
        <v>134</v>
      </c>
      <c r="AT184" s="144" t="s">
        <v>130</v>
      </c>
      <c r="AU184" s="144" t="s">
        <v>82</v>
      </c>
      <c r="AY184" s="15" t="s">
        <v>128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5" t="s">
        <v>80</v>
      </c>
      <c r="BK184" s="145">
        <f>ROUND(I184*H184,2)</f>
        <v>0</v>
      </c>
      <c r="BL184" s="15" t="s">
        <v>134</v>
      </c>
      <c r="BM184" s="144" t="s">
        <v>373</v>
      </c>
    </row>
    <row r="185" spans="2:51" s="12" customFormat="1" ht="12">
      <c r="B185" s="157"/>
      <c r="D185" s="158" t="s">
        <v>248</v>
      </c>
      <c r="E185" s="159" t="s">
        <v>1</v>
      </c>
      <c r="F185" s="160" t="s">
        <v>134</v>
      </c>
      <c r="H185" s="161">
        <v>4</v>
      </c>
      <c r="I185" s="162"/>
      <c r="L185" s="157"/>
      <c r="M185" s="163"/>
      <c r="T185" s="164"/>
      <c r="AT185" s="159" t="s">
        <v>248</v>
      </c>
      <c r="AU185" s="159" t="s">
        <v>82</v>
      </c>
      <c r="AV185" s="12" t="s">
        <v>82</v>
      </c>
      <c r="AW185" s="12" t="s">
        <v>30</v>
      </c>
      <c r="AX185" s="12" t="s">
        <v>80</v>
      </c>
      <c r="AY185" s="159" t="s">
        <v>128</v>
      </c>
    </row>
    <row r="186" spans="2:65" s="1" customFormat="1" ht="24.2" customHeight="1">
      <c r="B186" s="131"/>
      <c r="C186" s="146" t="s">
        <v>231</v>
      </c>
      <c r="D186" s="146" t="s">
        <v>157</v>
      </c>
      <c r="E186" s="147" t="s">
        <v>374</v>
      </c>
      <c r="F186" s="148" t="s">
        <v>375</v>
      </c>
      <c r="G186" s="149" t="s">
        <v>150</v>
      </c>
      <c r="H186" s="150">
        <v>2</v>
      </c>
      <c r="I186" s="151"/>
      <c r="J186" s="152">
        <f>ROUND(I186*H186,2)</f>
        <v>0</v>
      </c>
      <c r="K186" s="153"/>
      <c r="L186" s="154"/>
      <c r="M186" s="155" t="s">
        <v>1</v>
      </c>
      <c r="N186" s="156" t="s">
        <v>38</v>
      </c>
      <c r="P186" s="142">
        <f>O186*H186</f>
        <v>0</v>
      </c>
      <c r="Q186" s="142">
        <v>0.0036</v>
      </c>
      <c r="R186" s="142">
        <f>Q186*H186</f>
        <v>0.0072</v>
      </c>
      <c r="S186" s="142">
        <v>0</v>
      </c>
      <c r="T186" s="143">
        <f>S186*H186</f>
        <v>0</v>
      </c>
      <c r="AR186" s="144" t="s">
        <v>146</v>
      </c>
      <c r="AT186" s="144" t="s">
        <v>157</v>
      </c>
      <c r="AU186" s="144" t="s">
        <v>82</v>
      </c>
      <c r="AY186" s="15" t="s">
        <v>128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5" t="s">
        <v>80</v>
      </c>
      <c r="BK186" s="145">
        <f>ROUND(I186*H186,2)</f>
        <v>0</v>
      </c>
      <c r="BL186" s="15" t="s">
        <v>134</v>
      </c>
      <c r="BM186" s="144" t="s">
        <v>376</v>
      </c>
    </row>
    <row r="187" spans="2:65" s="1" customFormat="1" ht="24.2" customHeight="1">
      <c r="B187" s="131"/>
      <c r="C187" s="132" t="s">
        <v>187</v>
      </c>
      <c r="D187" s="132" t="s">
        <v>130</v>
      </c>
      <c r="E187" s="133" t="s">
        <v>377</v>
      </c>
      <c r="F187" s="134" t="s">
        <v>378</v>
      </c>
      <c r="G187" s="135" t="s">
        <v>150</v>
      </c>
      <c r="H187" s="136">
        <v>4</v>
      </c>
      <c r="I187" s="137"/>
      <c r="J187" s="138">
        <f>ROUND(I187*H187,2)</f>
        <v>0</v>
      </c>
      <c r="K187" s="139"/>
      <c r="L187" s="30"/>
      <c r="M187" s="140" t="s">
        <v>1</v>
      </c>
      <c r="N187" s="141" t="s">
        <v>38</v>
      </c>
      <c r="P187" s="142">
        <f>O187*H187</f>
        <v>0</v>
      </c>
      <c r="Q187" s="142">
        <v>0.11241</v>
      </c>
      <c r="R187" s="142">
        <f>Q187*H187</f>
        <v>0.44964</v>
      </c>
      <c r="S187" s="142">
        <v>0</v>
      </c>
      <c r="T187" s="143">
        <f>S187*H187</f>
        <v>0</v>
      </c>
      <c r="AR187" s="144" t="s">
        <v>134</v>
      </c>
      <c r="AT187" s="144" t="s">
        <v>130</v>
      </c>
      <c r="AU187" s="144" t="s">
        <v>82</v>
      </c>
      <c r="AY187" s="15" t="s">
        <v>128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5" t="s">
        <v>80</v>
      </c>
      <c r="BK187" s="145">
        <f>ROUND(I187*H187,2)</f>
        <v>0</v>
      </c>
      <c r="BL187" s="15" t="s">
        <v>134</v>
      </c>
      <c r="BM187" s="144" t="s">
        <v>379</v>
      </c>
    </row>
    <row r="188" spans="2:51" s="12" customFormat="1" ht="12">
      <c r="B188" s="157"/>
      <c r="D188" s="158" t="s">
        <v>248</v>
      </c>
      <c r="E188" s="159" t="s">
        <v>1</v>
      </c>
      <c r="F188" s="160" t="s">
        <v>134</v>
      </c>
      <c r="H188" s="161">
        <v>4</v>
      </c>
      <c r="I188" s="162"/>
      <c r="L188" s="157"/>
      <c r="M188" s="163"/>
      <c r="T188" s="164"/>
      <c r="AT188" s="159" t="s">
        <v>248</v>
      </c>
      <c r="AU188" s="159" t="s">
        <v>82</v>
      </c>
      <c r="AV188" s="12" t="s">
        <v>82</v>
      </c>
      <c r="AW188" s="12" t="s">
        <v>30</v>
      </c>
      <c r="AX188" s="12" t="s">
        <v>80</v>
      </c>
      <c r="AY188" s="159" t="s">
        <v>128</v>
      </c>
    </row>
    <row r="189" spans="2:65" s="1" customFormat="1" ht="16.5" customHeight="1">
      <c r="B189" s="131"/>
      <c r="C189" s="146" t="s">
        <v>241</v>
      </c>
      <c r="D189" s="146" t="s">
        <v>157</v>
      </c>
      <c r="E189" s="147" t="s">
        <v>380</v>
      </c>
      <c r="F189" s="148" t="s">
        <v>381</v>
      </c>
      <c r="G189" s="149" t="s">
        <v>150</v>
      </c>
      <c r="H189" s="150">
        <v>2</v>
      </c>
      <c r="I189" s="151"/>
      <c r="J189" s="152">
        <f>ROUND(I189*H189,2)</f>
        <v>0</v>
      </c>
      <c r="K189" s="153"/>
      <c r="L189" s="154"/>
      <c r="M189" s="155" t="s">
        <v>1</v>
      </c>
      <c r="N189" s="156" t="s">
        <v>38</v>
      </c>
      <c r="P189" s="142">
        <f>O189*H189</f>
        <v>0</v>
      </c>
      <c r="Q189" s="142">
        <v>0.0025</v>
      </c>
      <c r="R189" s="142">
        <f>Q189*H189</f>
        <v>0.005</v>
      </c>
      <c r="S189" s="142">
        <v>0</v>
      </c>
      <c r="T189" s="143">
        <f>S189*H189</f>
        <v>0</v>
      </c>
      <c r="AR189" s="144" t="s">
        <v>146</v>
      </c>
      <c r="AT189" s="144" t="s">
        <v>157</v>
      </c>
      <c r="AU189" s="144" t="s">
        <v>82</v>
      </c>
      <c r="AY189" s="15" t="s">
        <v>128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5" t="s">
        <v>80</v>
      </c>
      <c r="BK189" s="145">
        <f>ROUND(I189*H189,2)</f>
        <v>0</v>
      </c>
      <c r="BL189" s="15" t="s">
        <v>134</v>
      </c>
      <c r="BM189" s="144" t="s">
        <v>382</v>
      </c>
    </row>
    <row r="190" spans="2:65" s="1" customFormat="1" ht="16.5" customHeight="1">
      <c r="B190" s="131"/>
      <c r="C190" s="146" t="s">
        <v>189</v>
      </c>
      <c r="D190" s="146" t="s">
        <v>157</v>
      </c>
      <c r="E190" s="147" t="s">
        <v>383</v>
      </c>
      <c r="F190" s="148" t="s">
        <v>384</v>
      </c>
      <c r="G190" s="149" t="s">
        <v>150</v>
      </c>
      <c r="H190" s="150">
        <v>2</v>
      </c>
      <c r="I190" s="151"/>
      <c r="J190" s="152">
        <f>ROUND(I190*H190,2)</f>
        <v>0</v>
      </c>
      <c r="K190" s="153"/>
      <c r="L190" s="154"/>
      <c r="M190" s="155" t="s">
        <v>1</v>
      </c>
      <c r="N190" s="156" t="s">
        <v>38</v>
      </c>
      <c r="P190" s="142">
        <f>O190*H190</f>
        <v>0</v>
      </c>
      <c r="Q190" s="142">
        <v>0.003</v>
      </c>
      <c r="R190" s="142">
        <f>Q190*H190</f>
        <v>0.006</v>
      </c>
      <c r="S190" s="142">
        <v>0</v>
      </c>
      <c r="T190" s="143">
        <f>S190*H190</f>
        <v>0</v>
      </c>
      <c r="AR190" s="144" t="s">
        <v>146</v>
      </c>
      <c r="AT190" s="144" t="s">
        <v>157</v>
      </c>
      <c r="AU190" s="144" t="s">
        <v>82</v>
      </c>
      <c r="AY190" s="15" t="s">
        <v>128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5" t="s">
        <v>80</v>
      </c>
      <c r="BK190" s="145">
        <f>ROUND(I190*H190,2)</f>
        <v>0</v>
      </c>
      <c r="BL190" s="15" t="s">
        <v>134</v>
      </c>
      <c r="BM190" s="144" t="s">
        <v>385</v>
      </c>
    </row>
    <row r="191" spans="2:65" s="1" customFormat="1" ht="16.5" customHeight="1">
      <c r="B191" s="131"/>
      <c r="C191" s="146" t="s">
        <v>251</v>
      </c>
      <c r="D191" s="146" t="s">
        <v>157</v>
      </c>
      <c r="E191" s="147" t="s">
        <v>386</v>
      </c>
      <c r="F191" s="148" t="s">
        <v>387</v>
      </c>
      <c r="G191" s="149" t="s">
        <v>150</v>
      </c>
      <c r="H191" s="150">
        <v>2</v>
      </c>
      <c r="I191" s="151"/>
      <c r="J191" s="152">
        <f>ROUND(I191*H191,2)</f>
        <v>0</v>
      </c>
      <c r="K191" s="153"/>
      <c r="L191" s="154"/>
      <c r="M191" s="155" t="s">
        <v>1</v>
      </c>
      <c r="N191" s="156" t="s">
        <v>38</v>
      </c>
      <c r="P191" s="142">
        <f>O191*H191</f>
        <v>0</v>
      </c>
      <c r="Q191" s="142">
        <v>0.0001</v>
      </c>
      <c r="R191" s="142">
        <f>Q191*H191</f>
        <v>0.0002</v>
      </c>
      <c r="S191" s="142">
        <v>0</v>
      </c>
      <c r="T191" s="143">
        <f>S191*H191</f>
        <v>0</v>
      </c>
      <c r="AR191" s="144" t="s">
        <v>146</v>
      </c>
      <c r="AT191" s="144" t="s">
        <v>157</v>
      </c>
      <c r="AU191" s="144" t="s">
        <v>82</v>
      </c>
      <c r="AY191" s="15" t="s">
        <v>128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5" t="s">
        <v>80</v>
      </c>
      <c r="BK191" s="145">
        <f>ROUND(I191*H191,2)</f>
        <v>0</v>
      </c>
      <c r="BL191" s="15" t="s">
        <v>134</v>
      </c>
      <c r="BM191" s="144" t="s">
        <v>388</v>
      </c>
    </row>
    <row r="192" spans="2:65" s="1" customFormat="1" ht="16.5" customHeight="1">
      <c r="B192" s="131"/>
      <c r="C192" s="146" t="s">
        <v>193</v>
      </c>
      <c r="D192" s="146" t="s">
        <v>157</v>
      </c>
      <c r="E192" s="147" t="s">
        <v>389</v>
      </c>
      <c r="F192" s="148" t="s">
        <v>390</v>
      </c>
      <c r="G192" s="149" t="s">
        <v>150</v>
      </c>
      <c r="H192" s="150">
        <v>4</v>
      </c>
      <c r="I192" s="151"/>
      <c r="J192" s="152">
        <f>ROUND(I192*H192,2)</f>
        <v>0</v>
      </c>
      <c r="K192" s="153"/>
      <c r="L192" s="154"/>
      <c r="M192" s="155" t="s">
        <v>1</v>
      </c>
      <c r="N192" s="156" t="s">
        <v>38</v>
      </c>
      <c r="P192" s="142">
        <f>O192*H192</f>
        <v>0</v>
      </c>
      <c r="Q192" s="142">
        <v>0.00035</v>
      </c>
      <c r="R192" s="142">
        <f>Q192*H192</f>
        <v>0.0014</v>
      </c>
      <c r="S192" s="142">
        <v>0</v>
      </c>
      <c r="T192" s="143">
        <f>S192*H192</f>
        <v>0</v>
      </c>
      <c r="AR192" s="144" t="s">
        <v>146</v>
      </c>
      <c r="AT192" s="144" t="s">
        <v>157</v>
      </c>
      <c r="AU192" s="144" t="s">
        <v>82</v>
      </c>
      <c r="AY192" s="15" t="s">
        <v>128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5" t="s">
        <v>80</v>
      </c>
      <c r="BK192" s="145">
        <f>ROUND(I192*H192,2)</f>
        <v>0</v>
      </c>
      <c r="BL192" s="15" t="s">
        <v>134</v>
      </c>
      <c r="BM192" s="144" t="s">
        <v>391</v>
      </c>
    </row>
    <row r="193" spans="2:65" s="1" customFormat="1" ht="33" customHeight="1">
      <c r="B193" s="131"/>
      <c r="C193" s="132" t="s">
        <v>261</v>
      </c>
      <c r="D193" s="132" t="s">
        <v>130</v>
      </c>
      <c r="E193" s="133" t="s">
        <v>392</v>
      </c>
      <c r="F193" s="134" t="s">
        <v>393</v>
      </c>
      <c r="G193" s="135" t="s">
        <v>141</v>
      </c>
      <c r="H193" s="136">
        <v>740</v>
      </c>
      <c r="I193" s="137"/>
      <c r="J193" s="138">
        <f>ROUND(I193*H193,2)</f>
        <v>0</v>
      </c>
      <c r="K193" s="139"/>
      <c r="L193" s="30"/>
      <c r="M193" s="140" t="s">
        <v>1</v>
      </c>
      <c r="N193" s="141" t="s">
        <v>38</v>
      </c>
      <c r="P193" s="142">
        <f>O193*H193</f>
        <v>0</v>
      </c>
      <c r="Q193" s="142">
        <v>0.1554</v>
      </c>
      <c r="R193" s="142">
        <f>Q193*H193</f>
        <v>114.99600000000001</v>
      </c>
      <c r="S193" s="142">
        <v>0</v>
      </c>
      <c r="T193" s="143">
        <f>S193*H193</f>
        <v>0</v>
      </c>
      <c r="AR193" s="144" t="s">
        <v>134</v>
      </c>
      <c r="AT193" s="144" t="s">
        <v>130</v>
      </c>
      <c r="AU193" s="144" t="s">
        <v>82</v>
      </c>
      <c r="AY193" s="15" t="s">
        <v>128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5" t="s">
        <v>80</v>
      </c>
      <c r="BK193" s="145">
        <f>ROUND(I193*H193,2)</f>
        <v>0</v>
      </c>
      <c r="BL193" s="15" t="s">
        <v>134</v>
      </c>
      <c r="BM193" s="144" t="s">
        <v>394</v>
      </c>
    </row>
    <row r="194" spans="2:51" s="12" customFormat="1" ht="12">
      <c r="B194" s="157"/>
      <c r="D194" s="158" t="s">
        <v>248</v>
      </c>
      <c r="E194" s="159" t="s">
        <v>1</v>
      </c>
      <c r="F194" s="160" t="s">
        <v>395</v>
      </c>
      <c r="H194" s="161">
        <v>740</v>
      </c>
      <c r="I194" s="162"/>
      <c r="L194" s="157"/>
      <c r="M194" s="163"/>
      <c r="T194" s="164"/>
      <c r="AT194" s="159" t="s">
        <v>248</v>
      </c>
      <c r="AU194" s="159" t="s">
        <v>82</v>
      </c>
      <c r="AV194" s="12" t="s">
        <v>82</v>
      </c>
      <c r="AW194" s="12" t="s">
        <v>30</v>
      </c>
      <c r="AX194" s="12" t="s">
        <v>80</v>
      </c>
      <c r="AY194" s="159" t="s">
        <v>128</v>
      </c>
    </row>
    <row r="195" spans="2:65" s="1" customFormat="1" ht="16.5" customHeight="1">
      <c r="B195" s="131"/>
      <c r="C195" s="146" t="s">
        <v>196</v>
      </c>
      <c r="D195" s="146" t="s">
        <v>157</v>
      </c>
      <c r="E195" s="147" t="s">
        <v>396</v>
      </c>
      <c r="F195" s="148" t="s">
        <v>397</v>
      </c>
      <c r="G195" s="149" t="s">
        <v>150</v>
      </c>
      <c r="H195" s="150">
        <v>740</v>
      </c>
      <c r="I195" s="151"/>
      <c r="J195" s="152">
        <f>ROUND(I195*H195,2)</f>
        <v>0</v>
      </c>
      <c r="K195" s="153"/>
      <c r="L195" s="154"/>
      <c r="M195" s="155" t="s">
        <v>1</v>
      </c>
      <c r="N195" s="156" t="s">
        <v>38</v>
      </c>
      <c r="P195" s="142">
        <f>O195*H195</f>
        <v>0</v>
      </c>
      <c r="Q195" s="142">
        <v>0.085</v>
      </c>
      <c r="R195" s="142">
        <f>Q195*H195</f>
        <v>62.900000000000006</v>
      </c>
      <c r="S195" s="142">
        <v>0</v>
      </c>
      <c r="T195" s="143">
        <f>S195*H195</f>
        <v>0</v>
      </c>
      <c r="AR195" s="144" t="s">
        <v>146</v>
      </c>
      <c r="AT195" s="144" t="s">
        <v>157</v>
      </c>
      <c r="AU195" s="144" t="s">
        <v>82</v>
      </c>
      <c r="AY195" s="15" t="s">
        <v>128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5" t="s">
        <v>80</v>
      </c>
      <c r="BK195" s="145">
        <f>ROUND(I195*H195,2)</f>
        <v>0</v>
      </c>
      <c r="BL195" s="15" t="s">
        <v>134</v>
      </c>
      <c r="BM195" s="144" t="s">
        <v>398</v>
      </c>
    </row>
    <row r="196" spans="2:51" s="12" customFormat="1" ht="12">
      <c r="B196" s="157"/>
      <c r="D196" s="158" t="s">
        <v>248</v>
      </c>
      <c r="E196" s="159" t="s">
        <v>1</v>
      </c>
      <c r="F196" s="160" t="s">
        <v>395</v>
      </c>
      <c r="H196" s="161">
        <v>740</v>
      </c>
      <c r="I196" s="162"/>
      <c r="L196" s="157"/>
      <c r="M196" s="163"/>
      <c r="T196" s="164"/>
      <c r="AT196" s="159" t="s">
        <v>248</v>
      </c>
      <c r="AU196" s="159" t="s">
        <v>82</v>
      </c>
      <c r="AV196" s="12" t="s">
        <v>82</v>
      </c>
      <c r="AW196" s="12" t="s">
        <v>30</v>
      </c>
      <c r="AX196" s="12" t="s">
        <v>80</v>
      </c>
      <c r="AY196" s="159" t="s">
        <v>128</v>
      </c>
    </row>
    <row r="197" spans="2:65" s="1" customFormat="1" ht="33" customHeight="1">
      <c r="B197" s="131"/>
      <c r="C197" s="132" t="s">
        <v>399</v>
      </c>
      <c r="D197" s="132" t="s">
        <v>130</v>
      </c>
      <c r="E197" s="133" t="s">
        <v>400</v>
      </c>
      <c r="F197" s="134" t="s">
        <v>401</v>
      </c>
      <c r="G197" s="135" t="s">
        <v>141</v>
      </c>
      <c r="H197" s="136">
        <v>775</v>
      </c>
      <c r="I197" s="137"/>
      <c r="J197" s="138">
        <f>ROUND(I197*H197,2)</f>
        <v>0</v>
      </c>
      <c r="K197" s="139"/>
      <c r="L197" s="30"/>
      <c r="M197" s="140" t="s">
        <v>1</v>
      </c>
      <c r="N197" s="141" t="s">
        <v>38</v>
      </c>
      <c r="P197" s="142">
        <f>O197*H197</f>
        <v>0</v>
      </c>
      <c r="Q197" s="142">
        <v>0.1295</v>
      </c>
      <c r="R197" s="142">
        <f>Q197*H197</f>
        <v>100.3625</v>
      </c>
      <c r="S197" s="142">
        <v>0</v>
      </c>
      <c r="T197" s="143">
        <f>S197*H197</f>
        <v>0</v>
      </c>
      <c r="AR197" s="144" t="s">
        <v>134</v>
      </c>
      <c r="AT197" s="144" t="s">
        <v>130</v>
      </c>
      <c r="AU197" s="144" t="s">
        <v>82</v>
      </c>
      <c r="AY197" s="15" t="s">
        <v>128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5" t="s">
        <v>80</v>
      </c>
      <c r="BK197" s="145">
        <f>ROUND(I197*H197,2)</f>
        <v>0</v>
      </c>
      <c r="BL197" s="15" t="s">
        <v>134</v>
      </c>
      <c r="BM197" s="144" t="s">
        <v>402</v>
      </c>
    </row>
    <row r="198" spans="2:51" s="12" customFormat="1" ht="12">
      <c r="B198" s="157"/>
      <c r="D198" s="158" t="s">
        <v>248</v>
      </c>
      <c r="E198" s="159" t="s">
        <v>1</v>
      </c>
      <c r="F198" s="160" t="s">
        <v>403</v>
      </c>
      <c r="H198" s="161">
        <v>775</v>
      </c>
      <c r="I198" s="162"/>
      <c r="L198" s="157"/>
      <c r="M198" s="163"/>
      <c r="T198" s="164"/>
      <c r="AT198" s="159" t="s">
        <v>248</v>
      </c>
      <c r="AU198" s="159" t="s">
        <v>82</v>
      </c>
      <c r="AV198" s="12" t="s">
        <v>82</v>
      </c>
      <c r="AW198" s="12" t="s">
        <v>30</v>
      </c>
      <c r="AX198" s="12" t="s">
        <v>80</v>
      </c>
      <c r="AY198" s="159" t="s">
        <v>128</v>
      </c>
    </row>
    <row r="199" spans="2:65" s="1" customFormat="1" ht="16.5" customHeight="1">
      <c r="B199" s="131"/>
      <c r="C199" s="146" t="s">
        <v>200</v>
      </c>
      <c r="D199" s="146" t="s">
        <v>157</v>
      </c>
      <c r="E199" s="147" t="s">
        <v>404</v>
      </c>
      <c r="F199" s="148" t="s">
        <v>405</v>
      </c>
      <c r="G199" s="149" t="s">
        <v>141</v>
      </c>
      <c r="H199" s="150">
        <v>775</v>
      </c>
      <c r="I199" s="151"/>
      <c r="J199" s="152">
        <f>ROUND(I199*H199,2)</f>
        <v>0</v>
      </c>
      <c r="K199" s="153"/>
      <c r="L199" s="154"/>
      <c r="M199" s="155" t="s">
        <v>1</v>
      </c>
      <c r="N199" s="156" t="s">
        <v>38</v>
      </c>
      <c r="P199" s="142">
        <f>O199*H199</f>
        <v>0</v>
      </c>
      <c r="Q199" s="142">
        <v>0.024</v>
      </c>
      <c r="R199" s="142">
        <f>Q199*H199</f>
        <v>18.6</v>
      </c>
      <c r="S199" s="142">
        <v>0</v>
      </c>
      <c r="T199" s="143">
        <f>S199*H199</f>
        <v>0</v>
      </c>
      <c r="AR199" s="144" t="s">
        <v>146</v>
      </c>
      <c r="AT199" s="144" t="s">
        <v>157</v>
      </c>
      <c r="AU199" s="144" t="s">
        <v>82</v>
      </c>
      <c r="AY199" s="15" t="s">
        <v>128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5" t="s">
        <v>80</v>
      </c>
      <c r="BK199" s="145">
        <f>ROUND(I199*H199,2)</f>
        <v>0</v>
      </c>
      <c r="BL199" s="15" t="s">
        <v>134</v>
      </c>
      <c r="BM199" s="144" t="s">
        <v>406</v>
      </c>
    </row>
    <row r="200" spans="2:65" s="1" customFormat="1" ht="24.2" customHeight="1">
      <c r="B200" s="131"/>
      <c r="C200" s="132" t="s">
        <v>407</v>
      </c>
      <c r="D200" s="132" t="s">
        <v>130</v>
      </c>
      <c r="E200" s="133" t="s">
        <v>408</v>
      </c>
      <c r="F200" s="134" t="s">
        <v>409</v>
      </c>
      <c r="G200" s="135" t="s">
        <v>141</v>
      </c>
      <c r="H200" s="136">
        <v>1547</v>
      </c>
      <c r="I200" s="137"/>
      <c r="J200" s="138">
        <f>ROUND(I200*H200,2)</f>
        <v>0</v>
      </c>
      <c r="K200" s="139"/>
      <c r="L200" s="30"/>
      <c r="M200" s="140" t="s">
        <v>1</v>
      </c>
      <c r="N200" s="141" t="s">
        <v>38</v>
      </c>
      <c r="P200" s="142">
        <f>O200*H200</f>
        <v>0</v>
      </c>
      <c r="Q200" s="142">
        <v>0.14067</v>
      </c>
      <c r="R200" s="142">
        <f>Q200*H200</f>
        <v>217.61648999999997</v>
      </c>
      <c r="S200" s="142">
        <v>0</v>
      </c>
      <c r="T200" s="143">
        <f>S200*H200</f>
        <v>0</v>
      </c>
      <c r="AR200" s="144" t="s">
        <v>134</v>
      </c>
      <c r="AT200" s="144" t="s">
        <v>130</v>
      </c>
      <c r="AU200" s="144" t="s">
        <v>82</v>
      </c>
      <c r="AY200" s="15" t="s">
        <v>128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5" t="s">
        <v>80</v>
      </c>
      <c r="BK200" s="145">
        <f>ROUND(I200*H200,2)</f>
        <v>0</v>
      </c>
      <c r="BL200" s="15" t="s">
        <v>134</v>
      </c>
      <c r="BM200" s="144" t="s">
        <v>410</v>
      </c>
    </row>
    <row r="201" spans="2:51" s="12" customFormat="1" ht="12">
      <c r="B201" s="157"/>
      <c r="D201" s="158" t="s">
        <v>248</v>
      </c>
      <c r="E201" s="159" t="s">
        <v>1</v>
      </c>
      <c r="F201" s="160" t="s">
        <v>411</v>
      </c>
      <c r="H201" s="161">
        <v>655</v>
      </c>
      <c r="I201" s="162"/>
      <c r="L201" s="157"/>
      <c r="M201" s="163"/>
      <c r="T201" s="164"/>
      <c r="AT201" s="159" t="s">
        <v>248</v>
      </c>
      <c r="AU201" s="159" t="s">
        <v>82</v>
      </c>
      <c r="AV201" s="12" t="s">
        <v>82</v>
      </c>
      <c r="AW201" s="12" t="s">
        <v>30</v>
      </c>
      <c r="AX201" s="12" t="s">
        <v>73</v>
      </c>
      <c r="AY201" s="159" t="s">
        <v>128</v>
      </c>
    </row>
    <row r="202" spans="2:51" s="12" customFormat="1" ht="12">
      <c r="B202" s="157"/>
      <c r="D202" s="158" t="s">
        <v>248</v>
      </c>
      <c r="E202" s="159" t="s">
        <v>1</v>
      </c>
      <c r="F202" s="160" t="s">
        <v>412</v>
      </c>
      <c r="H202" s="161">
        <v>892</v>
      </c>
      <c r="I202" s="162"/>
      <c r="L202" s="157"/>
      <c r="M202" s="163"/>
      <c r="T202" s="164"/>
      <c r="AT202" s="159" t="s">
        <v>248</v>
      </c>
      <c r="AU202" s="159" t="s">
        <v>82</v>
      </c>
      <c r="AV202" s="12" t="s">
        <v>82</v>
      </c>
      <c r="AW202" s="12" t="s">
        <v>30</v>
      </c>
      <c r="AX202" s="12" t="s">
        <v>73</v>
      </c>
      <c r="AY202" s="159" t="s">
        <v>128</v>
      </c>
    </row>
    <row r="203" spans="2:51" s="13" customFormat="1" ht="12">
      <c r="B203" s="165"/>
      <c r="D203" s="158" t="s">
        <v>248</v>
      </c>
      <c r="E203" s="166" t="s">
        <v>1</v>
      </c>
      <c r="F203" s="167" t="s">
        <v>250</v>
      </c>
      <c r="H203" s="168">
        <v>1547</v>
      </c>
      <c r="I203" s="169"/>
      <c r="L203" s="165"/>
      <c r="M203" s="170"/>
      <c r="T203" s="171"/>
      <c r="AT203" s="166" t="s">
        <v>248</v>
      </c>
      <c r="AU203" s="166" t="s">
        <v>82</v>
      </c>
      <c r="AV203" s="13" t="s">
        <v>134</v>
      </c>
      <c r="AW203" s="13" t="s">
        <v>30</v>
      </c>
      <c r="AX203" s="13" t="s">
        <v>80</v>
      </c>
      <c r="AY203" s="166" t="s">
        <v>128</v>
      </c>
    </row>
    <row r="204" spans="2:65" s="1" customFormat="1" ht="21.75" customHeight="1">
      <c r="B204" s="131"/>
      <c r="C204" s="146" t="s">
        <v>203</v>
      </c>
      <c r="D204" s="146" t="s">
        <v>157</v>
      </c>
      <c r="E204" s="147" t="s">
        <v>413</v>
      </c>
      <c r="F204" s="148" t="s">
        <v>414</v>
      </c>
      <c r="G204" s="149" t="s">
        <v>141</v>
      </c>
      <c r="H204" s="150">
        <v>909.84</v>
      </c>
      <c r="I204" s="151"/>
      <c r="J204" s="152">
        <f>ROUND(I204*H204,2)</f>
        <v>0</v>
      </c>
      <c r="K204" s="153"/>
      <c r="L204" s="154"/>
      <c r="M204" s="155" t="s">
        <v>1</v>
      </c>
      <c r="N204" s="156" t="s">
        <v>38</v>
      </c>
      <c r="P204" s="142">
        <f>O204*H204</f>
        <v>0</v>
      </c>
      <c r="Q204" s="142">
        <v>0.057</v>
      </c>
      <c r="R204" s="142">
        <f>Q204*H204</f>
        <v>51.86088</v>
      </c>
      <c r="S204" s="142">
        <v>0</v>
      </c>
      <c r="T204" s="143">
        <f>S204*H204</f>
        <v>0</v>
      </c>
      <c r="AR204" s="144" t="s">
        <v>146</v>
      </c>
      <c r="AT204" s="144" t="s">
        <v>157</v>
      </c>
      <c r="AU204" s="144" t="s">
        <v>82</v>
      </c>
      <c r="AY204" s="15" t="s">
        <v>128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5" t="s">
        <v>80</v>
      </c>
      <c r="BK204" s="145">
        <f>ROUND(I204*H204,2)</f>
        <v>0</v>
      </c>
      <c r="BL204" s="15" t="s">
        <v>134</v>
      </c>
      <c r="BM204" s="144" t="s">
        <v>415</v>
      </c>
    </row>
    <row r="205" spans="2:51" s="12" customFormat="1" ht="12">
      <c r="B205" s="157"/>
      <c r="D205" s="158" t="s">
        <v>248</v>
      </c>
      <c r="E205" s="159" t="s">
        <v>1</v>
      </c>
      <c r="F205" s="160" t="s">
        <v>416</v>
      </c>
      <c r="H205" s="161">
        <v>892</v>
      </c>
      <c r="I205" s="162"/>
      <c r="L205" s="157"/>
      <c r="M205" s="163"/>
      <c r="T205" s="164"/>
      <c r="AT205" s="159" t="s">
        <v>248</v>
      </c>
      <c r="AU205" s="159" t="s">
        <v>82</v>
      </c>
      <c r="AV205" s="12" t="s">
        <v>82</v>
      </c>
      <c r="AW205" s="12" t="s">
        <v>30</v>
      </c>
      <c r="AX205" s="12" t="s">
        <v>80</v>
      </c>
      <c r="AY205" s="159" t="s">
        <v>128</v>
      </c>
    </row>
    <row r="206" spans="2:51" s="12" customFormat="1" ht="12">
      <c r="B206" s="157"/>
      <c r="D206" s="158" t="s">
        <v>248</v>
      </c>
      <c r="F206" s="160" t="s">
        <v>417</v>
      </c>
      <c r="H206" s="161">
        <v>909.84</v>
      </c>
      <c r="I206" s="162"/>
      <c r="L206" s="157"/>
      <c r="M206" s="163"/>
      <c r="T206" s="164"/>
      <c r="AT206" s="159" t="s">
        <v>248</v>
      </c>
      <c r="AU206" s="159" t="s">
        <v>82</v>
      </c>
      <c r="AV206" s="12" t="s">
        <v>82</v>
      </c>
      <c r="AW206" s="12" t="s">
        <v>3</v>
      </c>
      <c r="AX206" s="12" t="s">
        <v>80</v>
      </c>
      <c r="AY206" s="159" t="s">
        <v>128</v>
      </c>
    </row>
    <row r="207" spans="2:65" s="1" customFormat="1" ht="16.5" customHeight="1">
      <c r="B207" s="131"/>
      <c r="C207" s="146" t="s">
        <v>418</v>
      </c>
      <c r="D207" s="146" t="s">
        <v>157</v>
      </c>
      <c r="E207" s="147" t="s">
        <v>419</v>
      </c>
      <c r="F207" s="148" t="s">
        <v>420</v>
      </c>
      <c r="G207" s="149" t="s">
        <v>141</v>
      </c>
      <c r="H207" s="150">
        <v>655</v>
      </c>
      <c r="I207" s="151"/>
      <c r="J207" s="152">
        <f>ROUND(I207*H207,2)</f>
        <v>0</v>
      </c>
      <c r="K207" s="153"/>
      <c r="L207" s="154"/>
      <c r="M207" s="155" t="s">
        <v>1</v>
      </c>
      <c r="N207" s="156" t="s">
        <v>38</v>
      </c>
      <c r="P207" s="142">
        <f>O207*H207</f>
        <v>0</v>
      </c>
      <c r="Q207" s="142">
        <v>0.125</v>
      </c>
      <c r="R207" s="142">
        <f>Q207*H207</f>
        <v>81.875</v>
      </c>
      <c r="S207" s="142">
        <v>0</v>
      </c>
      <c r="T207" s="143">
        <f>S207*H207</f>
        <v>0</v>
      </c>
      <c r="AR207" s="144" t="s">
        <v>146</v>
      </c>
      <c r="AT207" s="144" t="s">
        <v>157</v>
      </c>
      <c r="AU207" s="144" t="s">
        <v>82</v>
      </c>
      <c r="AY207" s="15" t="s">
        <v>128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5" t="s">
        <v>80</v>
      </c>
      <c r="BK207" s="145">
        <f>ROUND(I207*H207,2)</f>
        <v>0</v>
      </c>
      <c r="BL207" s="15" t="s">
        <v>134</v>
      </c>
      <c r="BM207" s="144" t="s">
        <v>421</v>
      </c>
    </row>
    <row r="208" spans="2:51" s="12" customFormat="1" ht="12">
      <c r="B208" s="157"/>
      <c r="D208" s="158" t="s">
        <v>248</v>
      </c>
      <c r="E208" s="159" t="s">
        <v>1</v>
      </c>
      <c r="F208" s="160" t="s">
        <v>422</v>
      </c>
      <c r="H208" s="161">
        <v>655</v>
      </c>
      <c r="I208" s="162"/>
      <c r="L208" s="157"/>
      <c r="M208" s="163"/>
      <c r="T208" s="164"/>
      <c r="AT208" s="159" t="s">
        <v>248</v>
      </c>
      <c r="AU208" s="159" t="s">
        <v>82</v>
      </c>
      <c r="AV208" s="12" t="s">
        <v>82</v>
      </c>
      <c r="AW208" s="12" t="s">
        <v>30</v>
      </c>
      <c r="AX208" s="12" t="s">
        <v>80</v>
      </c>
      <c r="AY208" s="159" t="s">
        <v>128</v>
      </c>
    </row>
    <row r="209" spans="2:65" s="1" customFormat="1" ht="24.2" customHeight="1">
      <c r="B209" s="131"/>
      <c r="C209" s="132" t="s">
        <v>206</v>
      </c>
      <c r="D209" s="132" t="s">
        <v>130</v>
      </c>
      <c r="E209" s="133" t="s">
        <v>423</v>
      </c>
      <c r="F209" s="134" t="s">
        <v>424</v>
      </c>
      <c r="G209" s="135" t="s">
        <v>141</v>
      </c>
      <c r="H209" s="136">
        <v>300</v>
      </c>
      <c r="I209" s="137"/>
      <c r="J209" s="138">
        <f>ROUND(I209*H209,2)</f>
        <v>0</v>
      </c>
      <c r="K209" s="139"/>
      <c r="L209" s="30"/>
      <c r="M209" s="140" t="s">
        <v>1</v>
      </c>
      <c r="N209" s="141" t="s">
        <v>38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134</v>
      </c>
      <c r="AT209" s="144" t="s">
        <v>130</v>
      </c>
      <c r="AU209" s="144" t="s">
        <v>82</v>
      </c>
      <c r="AY209" s="15" t="s">
        <v>128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5" t="s">
        <v>80</v>
      </c>
      <c r="BK209" s="145">
        <f>ROUND(I209*H209,2)</f>
        <v>0</v>
      </c>
      <c r="BL209" s="15" t="s">
        <v>134</v>
      </c>
      <c r="BM209" s="144" t="s">
        <v>425</v>
      </c>
    </row>
    <row r="210" spans="2:51" s="12" customFormat="1" ht="12">
      <c r="B210" s="157"/>
      <c r="D210" s="158" t="s">
        <v>248</v>
      </c>
      <c r="E210" s="159" t="s">
        <v>1</v>
      </c>
      <c r="F210" s="160" t="s">
        <v>426</v>
      </c>
      <c r="H210" s="161">
        <v>300</v>
      </c>
      <c r="I210" s="162"/>
      <c r="L210" s="157"/>
      <c r="M210" s="163"/>
      <c r="T210" s="164"/>
      <c r="AT210" s="159" t="s">
        <v>248</v>
      </c>
      <c r="AU210" s="159" t="s">
        <v>82</v>
      </c>
      <c r="AV210" s="12" t="s">
        <v>82</v>
      </c>
      <c r="AW210" s="12" t="s">
        <v>30</v>
      </c>
      <c r="AX210" s="12" t="s">
        <v>80</v>
      </c>
      <c r="AY210" s="159" t="s">
        <v>128</v>
      </c>
    </row>
    <row r="211" spans="2:65" s="1" customFormat="1" ht="24.2" customHeight="1">
      <c r="B211" s="131"/>
      <c r="C211" s="132" t="s">
        <v>427</v>
      </c>
      <c r="D211" s="132" t="s">
        <v>130</v>
      </c>
      <c r="E211" s="133" t="s">
        <v>428</v>
      </c>
      <c r="F211" s="134" t="s">
        <v>429</v>
      </c>
      <c r="G211" s="135" t="s">
        <v>141</v>
      </c>
      <c r="H211" s="136">
        <v>300</v>
      </c>
      <c r="I211" s="137"/>
      <c r="J211" s="138">
        <f>ROUND(I211*H211,2)</f>
        <v>0</v>
      </c>
      <c r="K211" s="139"/>
      <c r="L211" s="30"/>
      <c r="M211" s="140" t="s">
        <v>1</v>
      </c>
      <c r="N211" s="141" t="s">
        <v>38</v>
      </c>
      <c r="P211" s="142">
        <f>O211*H211</f>
        <v>0</v>
      </c>
      <c r="Q211" s="142">
        <v>0.00011</v>
      </c>
      <c r="R211" s="142">
        <f>Q211*H211</f>
        <v>0.033</v>
      </c>
      <c r="S211" s="142">
        <v>0</v>
      </c>
      <c r="T211" s="143">
        <f>S211*H211</f>
        <v>0</v>
      </c>
      <c r="AR211" s="144" t="s">
        <v>134</v>
      </c>
      <c r="AT211" s="144" t="s">
        <v>130</v>
      </c>
      <c r="AU211" s="144" t="s">
        <v>82</v>
      </c>
      <c r="AY211" s="15" t="s">
        <v>128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5" t="s">
        <v>80</v>
      </c>
      <c r="BK211" s="145">
        <f>ROUND(I211*H211,2)</f>
        <v>0</v>
      </c>
      <c r="BL211" s="15" t="s">
        <v>134</v>
      </c>
      <c r="BM211" s="144" t="s">
        <v>430</v>
      </c>
    </row>
    <row r="212" spans="2:51" s="12" customFormat="1" ht="12">
      <c r="B212" s="157"/>
      <c r="D212" s="158" t="s">
        <v>248</v>
      </c>
      <c r="E212" s="159" t="s">
        <v>1</v>
      </c>
      <c r="F212" s="160" t="s">
        <v>426</v>
      </c>
      <c r="H212" s="161">
        <v>300</v>
      </c>
      <c r="I212" s="162"/>
      <c r="L212" s="157"/>
      <c r="M212" s="163"/>
      <c r="T212" s="164"/>
      <c r="AT212" s="159" t="s">
        <v>248</v>
      </c>
      <c r="AU212" s="159" t="s">
        <v>82</v>
      </c>
      <c r="AV212" s="12" t="s">
        <v>82</v>
      </c>
      <c r="AW212" s="12" t="s">
        <v>30</v>
      </c>
      <c r="AX212" s="12" t="s">
        <v>80</v>
      </c>
      <c r="AY212" s="159" t="s">
        <v>128</v>
      </c>
    </row>
    <row r="213" spans="2:65" s="1" customFormat="1" ht="24.2" customHeight="1">
      <c r="B213" s="131"/>
      <c r="C213" s="132" t="s">
        <v>209</v>
      </c>
      <c r="D213" s="132" t="s">
        <v>130</v>
      </c>
      <c r="E213" s="133" t="s">
        <v>431</v>
      </c>
      <c r="F213" s="134" t="s">
        <v>432</v>
      </c>
      <c r="G213" s="135" t="s">
        <v>150</v>
      </c>
      <c r="H213" s="136">
        <v>4</v>
      </c>
      <c r="I213" s="137"/>
      <c r="J213" s="138">
        <f>ROUND(I213*H213,2)</f>
        <v>0</v>
      </c>
      <c r="K213" s="139"/>
      <c r="L213" s="30"/>
      <c r="M213" s="140" t="s">
        <v>1</v>
      </c>
      <c r="N213" s="141" t="s">
        <v>38</v>
      </c>
      <c r="P213" s="142">
        <f>O213*H213</f>
        <v>0</v>
      </c>
      <c r="Q213" s="142">
        <v>0</v>
      </c>
      <c r="R213" s="142">
        <f>Q213*H213</f>
        <v>0</v>
      </c>
      <c r="S213" s="142">
        <v>0.082</v>
      </c>
      <c r="T213" s="143">
        <f>S213*H213</f>
        <v>0.328</v>
      </c>
      <c r="AR213" s="144" t="s">
        <v>134</v>
      </c>
      <c r="AT213" s="144" t="s">
        <v>130</v>
      </c>
      <c r="AU213" s="144" t="s">
        <v>82</v>
      </c>
      <c r="AY213" s="15" t="s">
        <v>128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5" t="s">
        <v>80</v>
      </c>
      <c r="BK213" s="145">
        <f>ROUND(I213*H213,2)</f>
        <v>0</v>
      </c>
      <c r="BL213" s="15" t="s">
        <v>134</v>
      </c>
      <c r="BM213" s="144" t="s">
        <v>433</v>
      </c>
    </row>
    <row r="214" spans="2:65" s="1" customFormat="1" ht="24.2" customHeight="1">
      <c r="B214" s="131"/>
      <c r="C214" s="132" t="s">
        <v>434</v>
      </c>
      <c r="D214" s="132" t="s">
        <v>130</v>
      </c>
      <c r="E214" s="133" t="s">
        <v>435</v>
      </c>
      <c r="F214" s="134" t="s">
        <v>436</v>
      </c>
      <c r="G214" s="135" t="s">
        <v>150</v>
      </c>
      <c r="H214" s="136">
        <v>4</v>
      </c>
      <c r="I214" s="137"/>
      <c r="J214" s="138">
        <f>ROUND(I214*H214,2)</f>
        <v>0</v>
      </c>
      <c r="K214" s="139"/>
      <c r="L214" s="30"/>
      <c r="M214" s="140" t="s">
        <v>1</v>
      </c>
      <c r="N214" s="141" t="s">
        <v>38</v>
      </c>
      <c r="P214" s="142">
        <f>O214*H214</f>
        <v>0</v>
      </c>
      <c r="Q214" s="142">
        <v>0</v>
      </c>
      <c r="R214" s="142">
        <f>Q214*H214</f>
        <v>0</v>
      </c>
      <c r="S214" s="142">
        <v>0.004</v>
      </c>
      <c r="T214" s="143">
        <f>S214*H214</f>
        <v>0.016</v>
      </c>
      <c r="AR214" s="144" t="s">
        <v>134</v>
      </c>
      <c r="AT214" s="144" t="s">
        <v>130</v>
      </c>
      <c r="AU214" s="144" t="s">
        <v>82</v>
      </c>
      <c r="AY214" s="15" t="s">
        <v>128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5" t="s">
        <v>80</v>
      </c>
      <c r="BK214" s="145">
        <f>ROUND(I214*H214,2)</f>
        <v>0</v>
      </c>
      <c r="BL214" s="15" t="s">
        <v>134</v>
      </c>
      <c r="BM214" s="144" t="s">
        <v>437</v>
      </c>
    </row>
    <row r="215" spans="2:63" s="11" customFormat="1" ht="22.9" customHeight="1">
      <c r="B215" s="119"/>
      <c r="D215" s="120" t="s">
        <v>72</v>
      </c>
      <c r="E215" s="129" t="s">
        <v>235</v>
      </c>
      <c r="F215" s="129" t="s">
        <v>236</v>
      </c>
      <c r="I215" s="122"/>
      <c r="J215" s="130">
        <f>BK215</f>
        <v>0</v>
      </c>
      <c r="L215" s="119"/>
      <c r="M215" s="124"/>
      <c r="P215" s="125">
        <f>SUM(P216:P233)</f>
        <v>0</v>
      </c>
      <c r="R215" s="125">
        <f>SUM(R216:R233)</f>
        <v>0</v>
      </c>
      <c r="T215" s="126">
        <f>SUM(T216:T233)</f>
        <v>0</v>
      </c>
      <c r="AR215" s="120" t="s">
        <v>80</v>
      </c>
      <c r="AT215" s="127" t="s">
        <v>72</v>
      </c>
      <c r="AU215" s="127" t="s">
        <v>80</v>
      </c>
      <c r="AY215" s="120" t="s">
        <v>128</v>
      </c>
      <c r="BK215" s="128">
        <f>SUM(BK216:BK233)</f>
        <v>0</v>
      </c>
    </row>
    <row r="216" spans="2:65" s="1" customFormat="1" ht="24.2" customHeight="1">
      <c r="B216" s="131"/>
      <c r="C216" s="132" t="s">
        <v>213</v>
      </c>
      <c r="D216" s="132" t="s">
        <v>130</v>
      </c>
      <c r="E216" s="133" t="s">
        <v>438</v>
      </c>
      <c r="F216" s="134" t="s">
        <v>439</v>
      </c>
      <c r="G216" s="135" t="s">
        <v>239</v>
      </c>
      <c r="H216" s="136">
        <v>2712.244</v>
      </c>
      <c r="I216" s="137"/>
      <c r="J216" s="138">
        <f>ROUND(I216*H216,2)</f>
        <v>0</v>
      </c>
      <c r="K216" s="139"/>
      <c r="L216" s="30"/>
      <c r="M216" s="140" t="s">
        <v>1</v>
      </c>
      <c r="N216" s="141" t="s">
        <v>38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134</v>
      </c>
      <c r="AT216" s="144" t="s">
        <v>130</v>
      </c>
      <c r="AU216" s="144" t="s">
        <v>82</v>
      </c>
      <c r="AY216" s="15" t="s">
        <v>128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5" t="s">
        <v>80</v>
      </c>
      <c r="BK216" s="145">
        <f>ROUND(I216*H216,2)</f>
        <v>0</v>
      </c>
      <c r="BL216" s="15" t="s">
        <v>134</v>
      </c>
      <c r="BM216" s="144" t="s">
        <v>440</v>
      </c>
    </row>
    <row r="217" spans="2:65" s="1" customFormat="1" ht="24.2" customHeight="1">
      <c r="B217" s="131"/>
      <c r="C217" s="132" t="s">
        <v>441</v>
      </c>
      <c r="D217" s="132" t="s">
        <v>130</v>
      </c>
      <c r="E217" s="133" t="s">
        <v>442</v>
      </c>
      <c r="F217" s="134" t="s">
        <v>443</v>
      </c>
      <c r="G217" s="135" t="s">
        <v>239</v>
      </c>
      <c r="H217" s="136">
        <v>2712.244</v>
      </c>
      <c r="I217" s="137"/>
      <c r="J217" s="138">
        <f>ROUND(I217*H217,2)</f>
        <v>0</v>
      </c>
      <c r="K217" s="139"/>
      <c r="L217" s="30"/>
      <c r="M217" s="140" t="s">
        <v>1</v>
      </c>
      <c r="N217" s="141" t="s">
        <v>38</v>
      </c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AR217" s="144" t="s">
        <v>134</v>
      </c>
      <c r="AT217" s="144" t="s">
        <v>130</v>
      </c>
      <c r="AU217" s="144" t="s">
        <v>82</v>
      </c>
      <c r="AY217" s="15" t="s">
        <v>128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5" t="s">
        <v>80</v>
      </c>
      <c r="BK217" s="145">
        <f>ROUND(I217*H217,2)</f>
        <v>0</v>
      </c>
      <c r="BL217" s="15" t="s">
        <v>134</v>
      </c>
      <c r="BM217" s="144" t="s">
        <v>444</v>
      </c>
    </row>
    <row r="218" spans="2:65" s="1" customFormat="1" ht="24.2" customHeight="1">
      <c r="B218" s="131"/>
      <c r="C218" s="132" t="s">
        <v>216</v>
      </c>
      <c r="D218" s="132" t="s">
        <v>130</v>
      </c>
      <c r="E218" s="133" t="s">
        <v>445</v>
      </c>
      <c r="F218" s="134" t="s">
        <v>446</v>
      </c>
      <c r="G218" s="135" t="s">
        <v>239</v>
      </c>
      <c r="H218" s="136">
        <v>2712.244</v>
      </c>
      <c r="I218" s="137"/>
      <c r="J218" s="138">
        <f>ROUND(I218*H218,2)</f>
        <v>0</v>
      </c>
      <c r="K218" s="139"/>
      <c r="L218" s="30"/>
      <c r="M218" s="140" t="s">
        <v>1</v>
      </c>
      <c r="N218" s="141" t="s">
        <v>38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134</v>
      </c>
      <c r="AT218" s="144" t="s">
        <v>130</v>
      </c>
      <c r="AU218" s="144" t="s">
        <v>82</v>
      </c>
      <c r="AY218" s="15" t="s">
        <v>128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5" t="s">
        <v>80</v>
      </c>
      <c r="BK218" s="145">
        <f>ROUND(I218*H218,2)</f>
        <v>0</v>
      </c>
      <c r="BL218" s="15" t="s">
        <v>134</v>
      </c>
      <c r="BM218" s="144" t="s">
        <v>447</v>
      </c>
    </row>
    <row r="219" spans="2:65" s="1" customFormat="1" ht="37.9" customHeight="1">
      <c r="B219" s="131"/>
      <c r="C219" s="132" t="s">
        <v>448</v>
      </c>
      <c r="D219" s="132" t="s">
        <v>130</v>
      </c>
      <c r="E219" s="133" t="s">
        <v>449</v>
      </c>
      <c r="F219" s="134" t="s">
        <v>450</v>
      </c>
      <c r="G219" s="135" t="s">
        <v>239</v>
      </c>
      <c r="H219" s="136">
        <v>1014.05</v>
      </c>
      <c r="I219" s="137"/>
      <c r="J219" s="138">
        <f>ROUND(I219*H219,2)</f>
        <v>0</v>
      </c>
      <c r="K219" s="139"/>
      <c r="L219" s="30"/>
      <c r="M219" s="140" t="s">
        <v>1</v>
      </c>
      <c r="N219" s="141" t="s">
        <v>38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134</v>
      </c>
      <c r="AT219" s="144" t="s">
        <v>130</v>
      </c>
      <c r="AU219" s="144" t="s">
        <v>82</v>
      </c>
      <c r="AY219" s="15" t="s">
        <v>128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5" t="s">
        <v>80</v>
      </c>
      <c r="BK219" s="145">
        <f>ROUND(I219*H219,2)</f>
        <v>0</v>
      </c>
      <c r="BL219" s="15" t="s">
        <v>134</v>
      </c>
      <c r="BM219" s="144" t="s">
        <v>451</v>
      </c>
    </row>
    <row r="220" spans="2:51" s="12" customFormat="1" ht="12">
      <c r="B220" s="157"/>
      <c r="D220" s="158" t="s">
        <v>248</v>
      </c>
      <c r="E220" s="159" t="s">
        <v>1</v>
      </c>
      <c r="F220" s="160" t="s">
        <v>452</v>
      </c>
      <c r="H220" s="161">
        <v>406.25</v>
      </c>
      <c r="I220" s="162"/>
      <c r="L220" s="157"/>
      <c r="M220" s="163"/>
      <c r="T220" s="164"/>
      <c r="AT220" s="159" t="s">
        <v>248</v>
      </c>
      <c r="AU220" s="159" t="s">
        <v>82</v>
      </c>
      <c r="AV220" s="12" t="s">
        <v>82</v>
      </c>
      <c r="AW220" s="12" t="s">
        <v>30</v>
      </c>
      <c r="AX220" s="12" t="s">
        <v>73</v>
      </c>
      <c r="AY220" s="159" t="s">
        <v>128</v>
      </c>
    </row>
    <row r="221" spans="2:51" s="12" customFormat="1" ht="12">
      <c r="B221" s="157"/>
      <c r="D221" s="158" t="s">
        <v>248</v>
      </c>
      <c r="E221" s="159" t="s">
        <v>1</v>
      </c>
      <c r="F221" s="160" t="s">
        <v>453</v>
      </c>
      <c r="H221" s="161">
        <v>400</v>
      </c>
      <c r="I221" s="162"/>
      <c r="L221" s="157"/>
      <c r="M221" s="163"/>
      <c r="T221" s="164"/>
      <c r="AT221" s="159" t="s">
        <v>248</v>
      </c>
      <c r="AU221" s="159" t="s">
        <v>82</v>
      </c>
      <c r="AV221" s="12" t="s">
        <v>82</v>
      </c>
      <c r="AW221" s="12" t="s">
        <v>30</v>
      </c>
      <c r="AX221" s="12" t="s">
        <v>73</v>
      </c>
      <c r="AY221" s="159" t="s">
        <v>128</v>
      </c>
    </row>
    <row r="222" spans="2:51" s="12" customFormat="1" ht="12">
      <c r="B222" s="157"/>
      <c r="D222" s="158" t="s">
        <v>248</v>
      </c>
      <c r="E222" s="159" t="s">
        <v>1</v>
      </c>
      <c r="F222" s="160" t="s">
        <v>454</v>
      </c>
      <c r="H222" s="161">
        <v>207.8</v>
      </c>
      <c r="I222" s="162"/>
      <c r="L222" s="157"/>
      <c r="M222" s="163"/>
      <c r="T222" s="164"/>
      <c r="AT222" s="159" t="s">
        <v>248</v>
      </c>
      <c r="AU222" s="159" t="s">
        <v>82</v>
      </c>
      <c r="AV222" s="12" t="s">
        <v>82</v>
      </c>
      <c r="AW222" s="12" t="s">
        <v>30</v>
      </c>
      <c r="AX222" s="12" t="s">
        <v>73</v>
      </c>
      <c r="AY222" s="159" t="s">
        <v>128</v>
      </c>
    </row>
    <row r="223" spans="2:51" s="13" customFormat="1" ht="12">
      <c r="B223" s="165"/>
      <c r="D223" s="158" t="s">
        <v>248</v>
      </c>
      <c r="E223" s="166" t="s">
        <v>1</v>
      </c>
      <c r="F223" s="167" t="s">
        <v>250</v>
      </c>
      <c r="H223" s="168">
        <v>1014.05</v>
      </c>
      <c r="I223" s="169"/>
      <c r="L223" s="165"/>
      <c r="M223" s="170"/>
      <c r="T223" s="171"/>
      <c r="AT223" s="166" t="s">
        <v>248</v>
      </c>
      <c r="AU223" s="166" t="s">
        <v>82</v>
      </c>
      <c r="AV223" s="13" t="s">
        <v>134</v>
      </c>
      <c r="AW223" s="13" t="s">
        <v>30</v>
      </c>
      <c r="AX223" s="13" t="s">
        <v>80</v>
      </c>
      <c r="AY223" s="166" t="s">
        <v>128</v>
      </c>
    </row>
    <row r="224" spans="2:65" s="1" customFormat="1" ht="44.25" customHeight="1">
      <c r="B224" s="131"/>
      <c r="C224" s="132" t="s">
        <v>220</v>
      </c>
      <c r="D224" s="132" t="s">
        <v>130</v>
      </c>
      <c r="E224" s="133" t="s">
        <v>455</v>
      </c>
      <c r="F224" s="134" t="s">
        <v>456</v>
      </c>
      <c r="G224" s="135" t="s">
        <v>239</v>
      </c>
      <c r="H224" s="136">
        <v>1366.25</v>
      </c>
      <c r="I224" s="137"/>
      <c r="J224" s="138">
        <f>ROUND(I224*H224,2)</f>
        <v>0</v>
      </c>
      <c r="K224" s="139"/>
      <c r="L224" s="30"/>
      <c r="M224" s="140" t="s">
        <v>1</v>
      </c>
      <c r="N224" s="141" t="s">
        <v>38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4" t="s">
        <v>134</v>
      </c>
      <c r="AT224" s="144" t="s">
        <v>130</v>
      </c>
      <c r="AU224" s="144" t="s">
        <v>82</v>
      </c>
      <c r="AY224" s="15" t="s">
        <v>128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5" t="s">
        <v>80</v>
      </c>
      <c r="BK224" s="145">
        <f>ROUND(I224*H224,2)</f>
        <v>0</v>
      </c>
      <c r="BL224" s="15" t="s">
        <v>134</v>
      </c>
      <c r="BM224" s="144" t="s">
        <v>457</v>
      </c>
    </row>
    <row r="225" spans="2:51" s="12" customFormat="1" ht="12">
      <c r="B225" s="157"/>
      <c r="D225" s="158" t="s">
        <v>248</v>
      </c>
      <c r="E225" s="159" t="s">
        <v>1</v>
      </c>
      <c r="F225" s="160" t="s">
        <v>458</v>
      </c>
      <c r="H225" s="161">
        <v>1366.25</v>
      </c>
      <c r="I225" s="162"/>
      <c r="L225" s="157"/>
      <c r="M225" s="163"/>
      <c r="T225" s="164"/>
      <c r="AT225" s="159" t="s">
        <v>248</v>
      </c>
      <c r="AU225" s="159" t="s">
        <v>82</v>
      </c>
      <c r="AV225" s="12" t="s">
        <v>82</v>
      </c>
      <c r="AW225" s="12" t="s">
        <v>30</v>
      </c>
      <c r="AX225" s="12" t="s">
        <v>73</v>
      </c>
      <c r="AY225" s="159" t="s">
        <v>128</v>
      </c>
    </row>
    <row r="226" spans="2:51" s="13" customFormat="1" ht="12">
      <c r="B226" s="165"/>
      <c r="D226" s="158" t="s">
        <v>248</v>
      </c>
      <c r="E226" s="166" t="s">
        <v>1</v>
      </c>
      <c r="F226" s="167" t="s">
        <v>250</v>
      </c>
      <c r="H226" s="168">
        <v>1366.25</v>
      </c>
      <c r="I226" s="169"/>
      <c r="L226" s="165"/>
      <c r="M226" s="170"/>
      <c r="T226" s="171"/>
      <c r="AT226" s="166" t="s">
        <v>248</v>
      </c>
      <c r="AU226" s="166" t="s">
        <v>82</v>
      </c>
      <c r="AV226" s="13" t="s">
        <v>134</v>
      </c>
      <c r="AW226" s="13" t="s">
        <v>30</v>
      </c>
      <c r="AX226" s="13" t="s">
        <v>80</v>
      </c>
      <c r="AY226" s="166" t="s">
        <v>128</v>
      </c>
    </row>
    <row r="227" spans="2:65" s="1" customFormat="1" ht="44.25" customHeight="1">
      <c r="B227" s="131"/>
      <c r="C227" s="132" t="s">
        <v>459</v>
      </c>
      <c r="D227" s="132" t="s">
        <v>130</v>
      </c>
      <c r="E227" s="133" t="s">
        <v>460</v>
      </c>
      <c r="F227" s="134" t="s">
        <v>461</v>
      </c>
      <c r="G227" s="135" t="s">
        <v>239</v>
      </c>
      <c r="H227" s="136">
        <v>331.6</v>
      </c>
      <c r="I227" s="137"/>
      <c r="J227" s="138">
        <f>ROUND(I227*H227,2)</f>
        <v>0</v>
      </c>
      <c r="K227" s="139"/>
      <c r="L227" s="30"/>
      <c r="M227" s="140" t="s">
        <v>1</v>
      </c>
      <c r="N227" s="141" t="s">
        <v>38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134</v>
      </c>
      <c r="AT227" s="144" t="s">
        <v>130</v>
      </c>
      <c r="AU227" s="144" t="s">
        <v>82</v>
      </c>
      <c r="AY227" s="15" t="s">
        <v>128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5" t="s">
        <v>80</v>
      </c>
      <c r="BK227" s="145">
        <f>ROUND(I227*H227,2)</f>
        <v>0</v>
      </c>
      <c r="BL227" s="15" t="s">
        <v>134</v>
      </c>
      <c r="BM227" s="144" t="s">
        <v>462</v>
      </c>
    </row>
    <row r="228" spans="2:51" s="12" customFormat="1" ht="12">
      <c r="B228" s="157"/>
      <c r="D228" s="158" t="s">
        <v>248</v>
      </c>
      <c r="E228" s="159" t="s">
        <v>1</v>
      </c>
      <c r="F228" s="160" t="s">
        <v>463</v>
      </c>
      <c r="H228" s="161">
        <v>44.1</v>
      </c>
      <c r="I228" s="162"/>
      <c r="L228" s="157"/>
      <c r="M228" s="163"/>
      <c r="T228" s="164"/>
      <c r="AT228" s="159" t="s">
        <v>248</v>
      </c>
      <c r="AU228" s="159" t="s">
        <v>82</v>
      </c>
      <c r="AV228" s="12" t="s">
        <v>82</v>
      </c>
      <c r="AW228" s="12" t="s">
        <v>30</v>
      </c>
      <c r="AX228" s="12" t="s">
        <v>73</v>
      </c>
      <c r="AY228" s="159" t="s">
        <v>128</v>
      </c>
    </row>
    <row r="229" spans="2:51" s="12" customFormat="1" ht="12">
      <c r="B229" s="157"/>
      <c r="D229" s="158" t="s">
        <v>248</v>
      </c>
      <c r="E229" s="159" t="s">
        <v>1</v>
      </c>
      <c r="F229" s="160" t="s">
        <v>464</v>
      </c>
      <c r="H229" s="161">
        <v>287.5</v>
      </c>
      <c r="I229" s="162"/>
      <c r="L229" s="157"/>
      <c r="M229" s="163"/>
      <c r="T229" s="164"/>
      <c r="AT229" s="159" t="s">
        <v>248</v>
      </c>
      <c r="AU229" s="159" t="s">
        <v>82</v>
      </c>
      <c r="AV229" s="12" t="s">
        <v>82</v>
      </c>
      <c r="AW229" s="12" t="s">
        <v>30</v>
      </c>
      <c r="AX229" s="12" t="s">
        <v>73</v>
      </c>
      <c r="AY229" s="159" t="s">
        <v>128</v>
      </c>
    </row>
    <row r="230" spans="2:51" s="13" customFormat="1" ht="12">
      <c r="B230" s="165"/>
      <c r="D230" s="158" t="s">
        <v>248</v>
      </c>
      <c r="E230" s="166" t="s">
        <v>1</v>
      </c>
      <c r="F230" s="167" t="s">
        <v>250</v>
      </c>
      <c r="H230" s="168">
        <v>331.6</v>
      </c>
      <c r="I230" s="169"/>
      <c r="L230" s="165"/>
      <c r="M230" s="170"/>
      <c r="T230" s="171"/>
      <c r="AT230" s="166" t="s">
        <v>248</v>
      </c>
      <c r="AU230" s="166" t="s">
        <v>82</v>
      </c>
      <c r="AV230" s="13" t="s">
        <v>134</v>
      </c>
      <c r="AW230" s="13" t="s">
        <v>30</v>
      </c>
      <c r="AX230" s="13" t="s">
        <v>80</v>
      </c>
      <c r="AY230" s="166" t="s">
        <v>128</v>
      </c>
    </row>
    <row r="231" spans="2:65" s="1" customFormat="1" ht="44.25" customHeight="1">
      <c r="B231" s="131"/>
      <c r="C231" s="132" t="s">
        <v>223</v>
      </c>
      <c r="D231" s="132" t="s">
        <v>130</v>
      </c>
      <c r="E231" s="133" t="s">
        <v>252</v>
      </c>
      <c r="F231" s="134" t="s">
        <v>253</v>
      </c>
      <c r="G231" s="135" t="s">
        <v>239</v>
      </c>
      <c r="H231" s="136">
        <v>0.344</v>
      </c>
      <c r="I231" s="137"/>
      <c r="J231" s="138">
        <f>ROUND(I231*H231,2)</f>
        <v>0</v>
      </c>
      <c r="K231" s="139"/>
      <c r="L231" s="30"/>
      <c r="M231" s="140" t="s">
        <v>1</v>
      </c>
      <c r="N231" s="141" t="s">
        <v>38</v>
      </c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4" t="s">
        <v>134</v>
      </c>
      <c r="AT231" s="144" t="s">
        <v>130</v>
      </c>
      <c r="AU231" s="144" t="s">
        <v>82</v>
      </c>
      <c r="AY231" s="15" t="s">
        <v>128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5" t="s">
        <v>80</v>
      </c>
      <c r="BK231" s="145">
        <f>ROUND(I231*H231,2)</f>
        <v>0</v>
      </c>
      <c r="BL231" s="15" t="s">
        <v>134</v>
      </c>
      <c r="BM231" s="144" t="s">
        <v>465</v>
      </c>
    </row>
    <row r="232" spans="2:51" s="12" customFormat="1" ht="12">
      <c r="B232" s="157"/>
      <c r="D232" s="158" t="s">
        <v>248</v>
      </c>
      <c r="E232" s="159" t="s">
        <v>1</v>
      </c>
      <c r="F232" s="160" t="s">
        <v>466</v>
      </c>
      <c r="H232" s="161">
        <v>0.344</v>
      </c>
      <c r="I232" s="162"/>
      <c r="L232" s="157"/>
      <c r="M232" s="163"/>
      <c r="T232" s="164"/>
      <c r="AT232" s="159" t="s">
        <v>248</v>
      </c>
      <c r="AU232" s="159" t="s">
        <v>82</v>
      </c>
      <c r="AV232" s="12" t="s">
        <v>82</v>
      </c>
      <c r="AW232" s="12" t="s">
        <v>30</v>
      </c>
      <c r="AX232" s="12" t="s">
        <v>73</v>
      </c>
      <c r="AY232" s="159" t="s">
        <v>128</v>
      </c>
    </row>
    <row r="233" spans="2:51" s="13" customFormat="1" ht="12">
      <c r="B233" s="165"/>
      <c r="D233" s="158" t="s">
        <v>248</v>
      </c>
      <c r="E233" s="166" t="s">
        <v>1</v>
      </c>
      <c r="F233" s="167" t="s">
        <v>250</v>
      </c>
      <c r="H233" s="168">
        <v>0.344</v>
      </c>
      <c r="I233" s="169"/>
      <c r="L233" s="165"/>
      <c r="M233" s="170"/>
      <c r="T233" s="171"/>
      <c r="AT233" s="166" t="s">
        <v>248</v>
      </c>
      <c r="AU233" s="166" t="s">
        <v>82</v>
      </c>
      <c r="AV233" s="13" t="s">
        <v>134</v>
      </c>
      <c r="AW233" s="13" t="s">
        <v>30</v>
      </c>
      <c r="AX233" s="13" t="s">
        <v>80</v>
      </c>
      <c r="AY233" s="166" t="s">
        <v>128</v>
      </c>
    </row>
    <row r="234" spans="2:63" s="11" customFormat="1" ht="22.9" customHeight="1">
      <c r="B234" s="119"/>
      <c r="D234" s="120" t="s">
        <v>72</v>
      </c>
      <c r="E234" s="129" t="s">
        <v>256</v>
      </c>
      <c r="F234" s="129" t="s">
        <v>467</v>
      </c>
      <c r="I234" s="122"/>
      <c r="J234" s="130">
        <f>BK234</f>
        <v>0</v>
      </c>
      <c r="L234" s="119"/>
      <c r="M234" s="124"/>
      <c r="P234" s="125">
        <f>SUM(P235:P238)</f>
        <v>0</v>
      </c>
      <c r="R234" s="125">
        <f>SUM(R235:R238)</f>
        <v>0</v>
      </c>
      <c r="T234" s="126">
        <f>SUM(T235:T238)</f>
        <v>0</v>
      </c>
      <c r="AR234" s="120" t="s">
        <v>80</v>
      </c>
      <c r="AT234" s="127" t="s">
        <v>72</v>
      </c>
      <c r="AU234" s="127" t="s">
        <v>80</v>
      </c>
      <c r="AY234" s="120" t="s">
        <v>128</v>
      </c>
      <c r="BK234" s="128">
        <f>SUM(BK235:BK238)</f>
        <v>0</v>
      </c>
    </row>
    <row r="235" spans="2:65" s="1" customFormat="1" ht="24.2" customHeight="1">
      <c r="B235" s="131"/>
      <c r="C235" s="132" t="s">
        <v>468</v>
      </c>
      <c r="D235" s="132" t="s">
        <v>130</v>
      </c>
      <c r="E235" s="133" t="s">
        <v>469</v>
      </c>
      <c r="F235" s="134" t="s">
        <v>470</v>
      </c>
      <c r="G235" s="135" t="s">
        <v>239</v>
      </c>
      <c r="H235" s="136">
        <v>506.057</v>
      </c>
      <c r="I235" s="137"/>
      <c r="J235" s="138">
        <f>ROUND(I235*H235,2)</f>
        <v>0</v>
      </c>
      <c r="K235" s="139"/>
      <c r="L235" s="30"/>
      <c r="M235" s="140" t="s">
        <v>1</v>
      </c>
      <c r="N235" s="141" t="s">
        <v>38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134</v>
      </c>
      <c r="AT235" s="144" t="s">
        <v>130</v>
      </c>
      <c r="AU235" s="144" t="s">
        <v>82</v>
      </c>
      <c r="AY235" s="15" t="s">
        <v>128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5" t="s">
        <v>80</v>
      </c>
      <c r="BK235" s="145">
        <f>ROUND(I235*H235,2)</f>
        <v>0</v>
      </c>
      <c r="BL235" s="15" t="s">
        <v>134</v>
      </c>
      <c r="BM235" s="144" t="s">
        <v>471</v>
      </c>
    </row>
    <row r="236" spans="2:51" s="12" customFormat="1" ht="12">
      <c r="B236" s="157"/>
      <c r="D236" s="158" t="s">
        <v>248</v>
      </c>
      <c r="F236" s="160" t="s">
        <v>472</v>
      </c>
      <c r="H236" s="161">
        <v>506.057</v>
      </c>
      <c r="I236" s="162"/>
      <c r="L236" s="157"/>
      <c r="M236" s="163"/>
      <c r="T236" s="164"/>
      <c r="AT236" s="159" t="s">
        <v>248</v>
      </c>
      <c r="AU236" s="159" t="s">
        <v>82</v>
      </c>
      <c r="AV236" s="12" t="s">
        <v>82</v>
      </c>
      <c r="AW236" s="12" t="s">
        <v>3</v>
      </c>
      <c r="AX236" s="12" t="s">
        <v>80</v>
      </c>
      <c r="AY236" s="159" t="s">
        <v>128</v>
      </c>
    </row>
    <row r="237" spans="2:65" s="1" customFormat="1" ht="33" customHeight="1">
      <c r="B237" s="131"/>
      <c r="C237" s="132" t="s">
        <v>227</v>
      </c>
      <c r="D237" s="132" t="s">
        <v>130</v>
      </c>
      <c r="E237" s="133" t="s">
        <v>473</v>
      </c>
      <c r="F237" s="134" t="s">
        <v>474</v>
      </c>
      <c r="G237" s="135" t="s">
        <v>239</v>
      </c>
      <c r="H237" s="136">
        <v>759.085</v>
      </c>
      <c r="I237" s="137"/>
      <c r="J237" s="138">
        <f>ROUND(I237*H237,2)</f>
        <v>0</v>
      </c>
      <c r="K237" s="139"/>
      <c r="L237" s="30"/>
      <c r="M237" s="140" t="s">
        <v>1</v>
      </c>
      <c r="N237" s="141" t="s">
        <v>38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134</v>
      </c>
      <c r="AT237" s="144" t="s">
        <v>130</v>
      </c>
      <c r="AU237" s="144" t="s">
        <v>82</v>
      </c>
      <c r="AY237" s="15" t="s">
        <v>128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5" t="s">
        <v>80</v>
      </c>
      <c r="BK237" s="145">
        <f>ROUND(I237*H237,2)</f>
        <v>0</v>
      </c>
      <c r="BL237" s="15" t="s">
        <v>134</v>
      </c>
      <c r="BM237" s="144" t="s">
        <v>475</v>
      </c>
    </row>
    <row r="238" spans="2:51" s="12" customFormat="1" ht="12">
      <c r="B238" s="157"/>
      <c r="D238" s="158" t="s">
        <v>248</v>
      </c>
      <c r="F238" s="160" t="s">
        <v>476</v>
      </c>
      <c r="H238" s="161">
        <v>759.085</v>
      </c>
      <c r="I238" s="162"/>
      <c r="L238" s="157"/>
      <c r="M238" s="177"/>
      <c r="N238" s="178"/>
      <c r="O238" s="178"/>
      <c r="P238" s="178"/>
      <c r="Q238" s="178"/>
      <c r="R238" s="178"/>
      <c r="S238" s="178"/>
      <c r="T238" s="179"/>
      <c r="AT238" s="159" t="s">
        <v>248</v>
      </c>
      <c r="AU238" s="159" t="s">
        <v>82</v>
      </c>
      <c r="AV238" s="12" t="s">
        <v>82</v>
      </c>
      <c r="AW238" s="12" t="s">
        <v>3</v>
      </c>
      <c r="AX238" s="12" t="s">
        <v>80</v>
      </c>
      <c r="AY238" s="159" t="s">
        <v>128</v>
      </c>
    </row>
    <row r="239" spans="2:12" s="1" customFormat="1" ht="6.95" customHeight="1"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30"/>
    </row>
  </sheetData>
  <autoFilter ref="C122:K23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0"/>
  <sheetViews>
    <sheetView showGridLines="0" workbookViewId="0" topLeftCell="A137">
      <selection activeCell="F148" sqref="F14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5" t="s">
        <v>88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5" customHeight="1">
      <c r="B4" s="18"/>
      <c r="D4" s="19" t="s">
        <v>98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0" t="str">
        <f>'Rekapitulace stavby'!K6</f>
        <v>Kolín - stavební úpravy ulice Zborovská, akce 2217</v>
      </c>
      <c r="F7" s="231"/>
      <c r="G7" s="231"/>
      <c r="H7" s="231"/>
      <c r="L7" s="18"/>
    </row>
    <row r="8" spans="2:12" s="1" customFormat="1" ht="12" customHeight="1">
      <c r="B8" s="30"/>
      <c r="D8" s="25" t="s">
        <v>99</v>
      </c>
      <c r="L8" s="30"/>
    </row>
    <row r="9" spans="2:12" s="1" customFormat="1" ht="16.5" customHeight="1">
      <c r="B9" s="30"/>
      <c r="E9" s="215" t="s">
        <v>477</v>
      </c>
      <c r="F9" s="229"/>
      <c r="G9" s="229"/>
      <c r="H9" s="22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6. 4. 2023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2" t="str">
        <f>'Rekapitulace stavby'!E14</f>
        <v>Vyplň údaj</v>
      </c>
      <c r="F18" s="202"/>
      <c r="G18" s="202"/>
      <c r="H18" s="202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32</v>
      </c>
      <c r="L26" s="30"/>
    </row>
    <row r="27" spans="2:12" s="7" customFormat="1" ht="16.5" customHeight="1">
      <c r="B27" s="87"/>
      <c r="E27" s="206" t="s">
        <v>1</v>
      </c>
      <c r="F27" s="206"/>
      <c r="G27" s="206"/>
      <c r="H27" s="206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33</v>
      </c>
      <c r="J30" s="64">
        <f>ROUND(J120,2)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35</v>
      </c>
      <c r="I32" s="33" t="s">
        <v>34</v>
      </c>
      <c r="J32" s="33" t="s">
        <v>36</v>
      </c>
      <c r="L32" s="30"/>
    </row>
    <row r="33" spans="2:12" s="1" customFormat="1" ht="14.45" customHeight="1">
      <c r="B33" s="30"/>
      <c r="D33" s="53" t="s">
        <v>37</v>
      </c>
      <c r="E33" s="25" t="s">
        <v>38</v>
      </c>
      <c r="F33" s="89">
        <f>ROUND((SUM(BE120:BE165)),2)</f>
        <v>0</v>
      </c>
      <c r="I33" s="90">
        <v>0.21</v>
      </c>
      <c r="J33" s="89">
        <f>ROUND(((SUM(BE120:BE165))*I33),2)</f>
        <v>0</v>
      </c>
      <c r="L33" s="30"/>
    </row>
    <row r="34" spans="2:12" s="1" customFormat="1" ht="14.45" customHeight="1">
      <c r="B34" s="30"/>
      <c r="E34" s="25" t="s">
        <v>39</v>
      </c>
      <c r="F34" s="89">
        <f>ROUND((SUM(BF120:BF165)),2)</f>
        <v>0</v>
      </c>
      <c r="I34" s="90">
        <v>0.15</v>
      </c>
      <c r="J34" s="89">
        <f>ROUND(((SUM(BF120:BF165))*I34),2)</f>
        <v>0</v>
      </c>
      <c r="L34" s="30"/>
    </row>
    <row r="35" spans="2:12" s="1" customFormat="1" ht="14.45" customHeight="1" hidden="1">
      <c r="B35" s="30"/>
      <c r="E35" s="25" t="s">
        <v>40</v>
      </c>
      <c r="F35" s="89">
        <f>ROUND((SUM(BG120:BG165)),2)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89">
        <f>ROUND((SUM(BH120:BH165)),2)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89">
        <f>ROUND((SUM(BI120:BI165)),2)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43</v>
      </c>
      <c r="E39" s="55"/>
      <c r="F39" s="55"/>
      <c r="G39" s="93" t="s">
        <v>44</v>
      </c>
      <c r="H39" s="94" t="s">
        <v>45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48</v>
      </c>
      <c r="E61" s="32"/>
      <c r="F61" s="97" t="s">
        <v>49</v>
      </c>
      <c r="G61" s="41" t="s">
        <v>48</v>
      </c>
      <c r="H61" s="32"/>
      <c r="I61" s="32"/>
      <c r="J61" s="98" t="s">
        <v>49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48</v>
      </c>
      <c r="E76" s="32"/>
      <c r="F76" s="97" t="s">
        <v>49</v>
      </c>
      <c r="G76" s="41" t="s">
        <v>48</v>
      </c>
      <c r="H76" s="32"/>
      <c r="I76" s="32"/>
      <c r="J76" s="98" t="s">
        <v>49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101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30" t="str">
        <f>E7</f>
        <v>Kolín - stavební úpravy ulice Zborovská, akce 2217</v>
      </c>
      <c r="F85" s="231"/>
      <c r="G85" s="231"/>
      <c r="H85" s="231"/>
      <c r="L85" s="30"/>
    </row>
    <row r="86" spans="2:12" s="1" customFormat="1" ht="12" customHeight="1">
      <c r="B86" s="30"/>
      <c r="C86" s="25" t="s">
        <v>99</v>
      </c>
      <c r="L86" s="30"/>
    </row>
    <row r="87" spans="2:12" s="1" customFormat="1" ht="16.5" customHeight="1">
      <c r="B87" s="30"/>
      <c r="E87" s="215" t="str">
        <f>E9</f>
        <v>03 - SO 03 Veřejné osvětlení</v>
      </c>
      <c r="F87" s="229"/>
      <c r="G87" s="229"/>
      <c r="H87" s="22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6. 4. 2023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102</v>
      </c>
      <c r="D94" s="91"/>
      <c r="E94" s="91"/>
      <c r="F94" s="91"/>
      <c r="G94" s="91"/>
      <c r="H94" s="91"/>
      <c r="I94" s="91"/>
      <c r="J94" s="100" t="s">
        <v>103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104</v>
      </c>
      <c r="J96" s="64">
        <f>J120</f>
        <v>0</v>
      </c>
      <c r="L96" s="30"/>
      <c r="AU96" s="15" t="s">
        <v>105</v>
      </c>
    </row>
    <row r="97" spans="2:12" s="8" customFormat="1" ht="24.95" customHeight="1">
      <c r="B97" s="102"/>
      <c r="D97" s="103" t="s">
        <v>478</v>
      </c>
      <c r="E97" s="104"/>
      <c r="F97" s="104"/>
      <c r="G97" s="104"/>
      <c r="H97" s="104"/>
      <c r="I97" s="104"/>
      <c r="J97" s="105">
        <f>J121</f>
        <v>0</v>
      </c>
      <c r="L97" s="102"/>
    </row>
    <row r="98" spans="2:12" s="8" customFormat="1" ht="24.95" customHeight="1">
      <c r="B98" s="102"/>
      <c r="D98" s="103" t="s">
        <v>479</v>
      </c>
      <c r="E98" s="104"/>
      <c r="F98" s="104"/>
      <c r="G98" s="104"/>
      <c r="H98" s="104"/>
      <c r="I98" s="104"/>
      <c r="J98" s="105">
        <f>J147</f>
        <v>0</v>
      </c>
      <c r="L98" s="102"/>
    </row>
    <row r="99" spans="2:12" s="8" customFormat="1" ht="24.95" customHeight="1">
      <c r="B99" s="102"/>
      <c r="D99" s="103" t="s">
        <v>480</v>
      </c>
      <c r="E99" s="104"/>
      <c r="F99" s="104"/>
      <c r="G99" s="104"/>
      <c r="H99" s="104"/>
      <c r="I99" s="104"/>
      <c r="J99" s="105">
        <f>J154</f>
        <v>0</v>
      </c>
      <c r="L99" s="102"/>
    </row>
    <row r="100" spans="2:12" s="8" customFormat="1" ht="24.95" customHeight="1">
      <c r="B100" s="102"/>
      <c r="D100" s="103" t="s">
        <v>481</v>
      </c>
      <c r="E100" s="104"/>
      <c r="F100" s="104"/>
      <c r="G100" s="104"/>
      <c r="H100" s="104"/>
      <c r="I100" s="104"/>
      <c r="J100" s="105">
        <f>J162</f>
        <v>0</v>
      </c>
      <c r="L100" s="102"/>
    </row>
    <row r="101" spans="2:12" s="1" customFormat="1" ht="21.75" customHeight="1">
      <c r="B101" s="30"/>
      <c r="L101" s="30"/>
    </row>
    <row r="102" spans="2:12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0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0"/>
    </row>
    <row r="107" spans="2:12" s="1" customFormat="1" ht="24.95" customHeight="1">
      <c r="B107" s="30"/>
      <c r="C107" s="19" t="s">
        <v>113</v>
      </c>
      <c r="L107" s="30"/>
    </row>
    <row r="108" spans="2:12" s="1" customFormat="1" ht="6.95" customHeight="1">
      <c r="B108" s="30"/>
      <c r="L108" s="30"/>
    </row>
    <row r="109" spans="2:12" s="1" customFormat="1" ht="12" customHeight="1">
      <c r="B109" s="30"/>
      <c r="C109" s="25" t="s">
        <v>16</v>
      </c>
      <c r="L109" s="30"/>
    </row>
    <row r="110" spans="2:12" s="1" customFormat="1" ht="16.5" customHeight="1">
      <c r="B110" s="30"/>
      <c r="E110" s="230" t="str">
        <f>E7</f>
        <v>Kolín - stavební úpravy ulice Zborovská, akce 2217</v>
      </c>
      <c r="F110" s="231"/>
      <c r="G110" s="231"/>
      <c r="H110" s="231"/>
      <c r="L110" s="30"/>
    </row>
    <row r="111" spans="2:12" s="1" customFormat="1" ht="12" customHeight="1">
      <c r="B111" s="30"/>
      <c r="C111" s="25" t="s">
        <v>99</v>
      </c>
      <c r="L111" s="30"/>
    </row>
    <row r="112" spans="2:12" s="1" customFormat="1" ht="16.5" customHeight="1">
      <c r="B112" s="30"/>
      <c r="E112" s="215" t="str">
        <f>E9</f>
        <v>03 - SO 03 Veřejné osvětlení</v>
      </c>
      <c r="F112" s="229"/>
      <c r="G112" s="229"/>
      <c r="H112" s="229"/>
      <c r="L112" s="30"/>
    </row>
    <row r="113" spans="2:12" s="1" customFormat="1" ht="6.95" customHeight="1">
      <c r="B113" s="30"/>
      <c r="L113" s="30"/>
    </row>
    <row r="114" spans="2:12" s="1" customFormat="1" ht="12" customHeight="1">
      <c r="B114" s="30"/>
      <c r="C114" s="25" t="s">
        <v>20</v>
      </c>
      <c r="F114" s="23" t="str">
        <f>F12</f>
        <v xml:space="preserve"> </v>
      </c>
      <c r="I114" s="25" t="s">
        <v>22</v>
      </c>
      <c r="J114" s="50" t="str">
        <f>IF(J12="","",J12)</f>
        <v>6. 4. 2023</v>
      </c>
      <c r="L114" s="30"/>
    </row>
    <row r="115" spans="2:12" s="1" customFormat="1" ht="6.95" customHeight="1">
      <c r="B115" s="30"/>
      <c r="L115" s="30"/>
    </row>
    <row r="116" spans="2:12" s="1" customFormat="1" ht="15.2" customHeight="1">
      <c r="B116" s="30"/>
      <c r="C116" s="25" t="s">
        <v>24</v>
      </c>
      <c r="F116" s="23" t="str">
        <f>E15</f>
        <v xml:space="preserve"> </v>
      </c>
      <c r="I116" s="25" t="s">
        <v>29</v>
      </c>
      <c r="J116" s="28" t="str">
        <f>E21</f>
        <v xml:space="preserve"> </v>
      </c>
      <c r="L116" s="30"/>
    </row>
    <row r="117" spans="2:12" s="1" customFormat="1" ht="15.2" customHeight="1">
      <c r="B117" s="30"/>
      <c r="C117" s="25" t="s">
        <v>27</v>
      </c>
      <c r="F117" s="23" t="str">
        <f>IF(E18="","",E18)</f>
        <v>Vyplň údaj</v>
      </c>
      <c r="I117" s="25" t="s">
        <v>31</v>
      </c>
      <c r="J117" s="28" t="str">
        <f>E24</f>
        <v xml:space="preserve"> </v>
      </c>
      <c r="L117" s="30"/>
    </row>
    <row r="118" spans="2:12" s="1" customFormat="1" ht="10.35" customHeight="1">
      <c r="B118" s="30"/>
      <c r="L118" s="30"/>
    </row>
    <row r="119" spans="2:20" s="10" customFormat="1" ht="29.25" customHeight="1">
      <c r="B119" s="110"/>
      <c r="C119" s="111" t="s">
        <v>114</v>
      </c>
      <c r="D119" s="112" t="s">
        <v>58</v>
      </c>
      <c r="E119" s="112" t="s">
        <v>54</v>
      </c>
      <c r="F119" s="112" t="s">
        <v>55</v>
      </c>
      <c r="G119" s="112" t="s">
        <v>115</v>
      </c>
      <c r="H119" s="112" t="s">
        <v>116</v>
      </c>
      <c r="I119" s="112" t="s">
        <v>117</v>
      </c>
      <c r="J119" s="113" t="s">
        <v>103</v>
      </c>
      <c r="K119" s="114" t="s">
        <v>118</v>
      </c>
      <c r="L119" s="110"/>
      <c r="M119" s="57" t="s">
        <v>1</v>
      </c>
      <c r="N119" s="58" t="s">
        <v>37</v>
      </c>
      <c r="O119" s="58" t="s">
        <v>119</v>
      </c>
      <c r="P119" s="58" t="s">
        <v>120</v>
      </c>
      <c r="Q119" s="58" t="s">
        <v>121</v>
      </c>
      <c r="R119" s="58" t="s">
        <v>122</v>
      </c>
      <c r="S119" s="58" t="s">
        <v>123</v>
      </c>
      <c r="T119" s="59" t="s">
        <v>124</v>
      </c>
    </row>
    <row r="120" spans="2:63" s="1" customFormat="1" ht="22.9" customHeight="1">
      <c r="B120" s="30"/>
      <c r="C120" s="62" t="s">
        <v>125</v>
      </c>
      <c r="J120" s="115">
        <f>BK120</f>
        <v>0</v>
      </c>
      <c r="L120" s="30"/>
      <c r="M120" s="60"/>
      <c r="N120" s="51"/>
      <c r="O120" s="51"/>
      <c r="P120" s="116">
        <f>P121+P147+P154+P162</f>
        <v>0</v>
      </c>
      <c r="Q120" s="51"/>
      <c r="R120" s="116">
        <f>R121+R147+R154+R162</f>
        <v>0</v>
      </c>
      <c r="S120" s="51"/>
      <c r="T120" s="117">
        <f>T121+T147+T154+T162</f>
        <v>0</v>
      </c>
      <c r="AT120" s="15" t="s">
        <v>72</v>
      </c>
      <c r="AU120" s="15" t="s">
        <v>105</v>
      </c>
      <c r="BK120" s="118">
        <f>BK121+BK147+BK154+BK162</f>
        <v>0</v>
      </c>
    </row>
    <row r="121" spans="2:63" s="11" customFormat="1" ht="25.9" customHeight="1">
      <c r="B121" s="119"/>
      <c r="D121" s="120" t="s">
        <v>72</v>
      </c>
      <c r="E121" s="121" t="s">
        <v>482</v>
      </c>
      <c r="F121" s="121" t="s">
        <v>129</v>
      </c>
      <c r="I121" s="122"/>
      <c r="J121" s="123">
        <f>BK121</f>
        <v>0</v>
      </c>
      <c r="L121" s="119"/>
      <c r="M121" s="124"/>
      <c r="P121" s="125">
        <f>SUM(P122:P146)</f>
        <v>0</v>
      </c>
      <c r="R121" s="125">
        <f>SUM(R122:R146)</f>
        <v>0</v>
      </c>
      <c r="T121" s="126">
        <f>SUM(T122:T146)</f>
        <v>0</v>
      </c>
      <c r="AR121" s="120" t="s">
        <v>80</v>
      </c>
      <c r="AT121" s="127" t="s">
        <v>72</v>
      </c>
      <c r="AU121" s="127" t="s">
        <v>73</v>
      </c>
      <c r="AY121" s="120" t="s">
        <v>128</v>
      </c>
      <c r="BK121" s="128">
        <f>SUM(BK122:BK146)</f>
        <v>0</v>
      </c>
    </row>
    <row r="122" spans="2:65" s="1" customFormat="1" ht="21.75" customHeight="1">
      <c r="B122" s="131"/>
      <c r="C122" s="132" t="s">
        <v>80</v>
      </c>
      <c r="D122" s="132" t="s">
        <v>130</v>
      </c>
      <c r="E122" s="133" t="s">
        <v>483</v>
      </c>
      <c r="F122" s="134" t="s">
        <v>484</v>
      </c>
      <c r="G122" s="135" t="s">
        <v>141</v>
      </c>
      <c r="H122" s="136">
        <v>315</v>
      </c>
      <c r="I122" s="137"/>
      <c r="J122" s="138">
        <f aca="true" t="shared" si="0" ref="J122:J146">ROUND(I122*H122,2)</f>
        <v>0</v>
      </c>
      <c r="K122" s="139"/>
      <c r="L122" s="30"/>
      <c r="M122" s="140" t="s">
        <v>1</v>
      </c>
      <c r="N122" s="141" t="s">
        <v>38</v>
      </c>
      <c r="P122" s="142">
        <f aca="true" t="shared" si="1" ref="P122:P146">O122*H122</f>
        <v>0</v>
      </c>
      <c r="Q122" s="142">
        <v>0</v>
      </c>
      <c r="R122" s="142">
        <f aca="true" t="shared" si="2" ref="R122:R146">Q122*H122</f>
        <v>0</v>
      </c>
      <c r="S122" s="142">
        <v>0</v>
      </c>
      <c r="T122" s="143">
        <f aca="true" t="shared" si="3" ref="T122:T146">S122*H122</f>
        <v>0</v>
      </c>
      <c r="AR122" s="144" t="s">
        <v>134</v>
      </c>
      <c r="AT122" s="144" t="s">
        <v>130</v>
      </c>
      <c r="AU122" s="144" t="s">
        <v>80</v>
      </c>
      <c r="AY122" s="15" t="s">
        <v>128</v>
      </c>
      <c r="BE122" s="145">
        <f aca="true" t="shared" si="4" ref="BE122:BE146">IF(N122="základní",J122,0)</f>
        <v>0</v>
      </c>
      <c r="BF122" s="145">
        <f aca="true" t="shared" si="5" ref="BF122:BF146">IF(N122="snížená",J122,0)</f>
        <v>0</v>
      </c>
      <c r="BG122" s="145">
        <f aca="true" t="shared" si="6" ref="BG122:BG146">IF(N122="zákl. přenesená",J122,0)</f>
        <v>0</v>
      </c>
      <c r="BH122" s="145">
        <f aca="true" t="shared" si="7" ref="BH122:BH146">IF(N122="sníž. přenesená",J122,0)</f>
        <v>0</v>
      </c>
      <c r="BI122" s="145">
        <f aca="true" t="shared" si="8" ref="BI122:BI146">IF(N122="nulová",J122,0)</f>
        <v>0</v>
      </c>
      <c r="BJ122" s="15" t="s">
        <v>80</v>
      </c>
      <c r="BK122" s="145">
        <f aca="true" t="shared" si="9" ref="BK122:BK146">ROUND(I122*H122,2)</f>
        <v>0</v>
      </c>
      <c r="BL122" s="15" t="s">
        <v>134</v>
      </c>
      <c r="BM122" s="144" t="s">
        <v>82</v>
      </c>
    </row>
    <row r="123" spans="2:65" s="1" customFormat="1" ht="16.5" customHeight="1">
      <c r="B123" s="131"/>
      <c r="C123" s="132" t="s">
        <v>82</v>
      </c>
      <c r="D123" s="132" t="s">
        <v>130</v>
      </c>
      <c r="E123" s="133" t="s">
        <v>485</v>
      </c>
      <c r="F123" s="134" t="s">
        <v>486</v>
      </c>
      <c r="G123" s="135" t="s">
        <v>274</v>
      </c>
      <c r="H123" s="136">
        <v>30</v>
      </c>
      <c r="I123" s="137"/>
      <c r="J123" s="138">
        <f t="shared" si="0"/>
        <v>0</v>
      </c>
      <c r="K123" s="139"/>
      <c r="L123" s="30"/>
      <c r="M123" s="140" t="s">
        <v>1</v>
      </c>
      <c r="N123" s="141" t="s">
        <v>38</v>
      </c>
      <c r="P123" s="142">
        <f t="shared" si="1"/>
        <v>0</v>
      </c>
      <c r="Q123" s="142">
        <v>0</v>
      </c>
      <c r="R123" s="142">
        <f t="shared" si="2"/>
        <v>0</v>
      </c>
      <c r="S123" s="142">
        <v>0</v>
      </c>
      <c r="T123" s="143">
        <f t="shared" si="3"/>
        <v>0</v>
      </c>
      <c r="AR123" s="144" t="s">
        <v>134</v>
      </c>
      <c r="AT123" s="144" t="s">
        <v>130</v>
      </c>
      <c r="AU123" s="144" t="s">
        <v>80</v>
      </c>
      <c r="AY123" s="15" t="s">
        <v>128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5" t="s">
        <v>80</v>
      </c>
      <c r="BK123" s="145">
        <f t="shared" si="9"/>
        <v>0</v>
      </c>
      <c r="BL123" s="15" t="s">
        <v>134</v>
      </c>
      <c r="BM123" s="144" t="s">
        <v>134</v>
      </c>
    </row>
    <row r="124" spans="2:65" s="1" customFormat="1" ht="24.2" customHeight="1">
      <c r="B124" s="131"/>
      <c r="C124" s="132" t="s">
        <v>138</v>
      </c>
      <c r="D124" s="132" t="s">
        <v>130</v>
      </c>
      <c r="E124" s="133" t="s">
        <v>487</v>
      </c>
      <c r="F124" s="134" t="s">
        <v>488</v>
      </c>
      <c r="G124" s="135" t="s">
        <v>274</v>
      </c>
      <c r="H124" s="136">
        <v>35</v>
      </c>
      <c r="I124" s="137"/>
      <c r="J124" s="138">
        <f t="shared" si="0"/>
        <v>0</v>
      </c>
      <c r="K124" s="139"/>
      <c r="L124" s="30"/>
      <c r="M124" s="140" t="s">
        <v>1</v>
      </c>
      <c r="N124" s="141" t="s">
        <v>38</v>
      </c>
      <c r="P124" s="142">
        <f t="shared" si="1"/>
        <v>0</v>
      </c>
      <c r="Q124" s="142">
        <v>0</v>
      </c>
      <c r="R124" s="142">
        <f t="shared" si="2"/>
        <v>0</v>
      </c>
      <c r="S124" s="142">
        <v>0</v>
      </c>
      <c r="T124" s="143">
        <f t="shared" si="3"/>
        <v>0</v>
      </c>
      <c r="AR124" s="144" t="s">
        <v>134</v>
      </c>
      <c r="AT124" s="144" t="s">
        <v>130</v>
      </c>
      <c r="AU124" s="144" t="s">
        <v>80</v>
      </c>
      <c r="AY124" s="15" t="s">
        <v>128</v>
      </c>
      <c r="BE124" s="145">
        <f t="shared" si="4"/>
        <v>0</v>
      </c>
      <c r="BF124" s="145">
        <f t="shared" si="5"/>
        <v>0</v>
      </c>
      <c r="BG124" s="145">
        <f t="shared" si="6"/>
        <v>0</v>
      </c>
      <c r="BH124" s="145">
        <f t="shared" si="7"/>
        <v>0</v>
      </c>
      <c r="BI124" s="145">
        <f t="shared" si="8"/>
        <v>0</v>
      </c>
      <c r="BJ124" s="15" t="s">
        <v>80</v>
      </c>
      <c r="BK124" s="145">
        <f t="shared" si="9"/>
        <v>0</v>
      </c>
      <c r="BL124" s="15" t="s">
        <v>134</v>
      </c>
      <c r="BM124" s="144" t="s">
        <v>142</v>
      </c>
    </row>
    <row r="125" spans="2:65" s="1" customFormat="1" ht="21.75" customHeight="1">
      <c r="B125" s="131"/>
      <c r="C125" s="132" t="s">
        <v>134</v>
      </c>
      <c r="D125" s="132" t="s">
        <v>130</v>
      </c>
      <c r="E125" s="133" t="s">
        <v>489</v>
      </c>
      <c r="F125" s="134" t="s">
        <v>490</v>
      </c>
      <c r="G125" s="135" t="s">
        <v>133</v>
      </c>
      <c r="H125" s="136">
        <v>7</v>
      </c>
      <c r="I125" s="137"/>
      <c r="J125" s="138">
        <f t="shared" si="0"/>
        <v>0</v>
      </c>
      <c r="K125" s="139"/>
      <c r="L125" s="30"/>
      <c r="M125" s="140" t="s">
        <v>1</v>
      </c>
      <c r="N125" s="141" t="s">
        <v>38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134</v>
      </c>
      <c r="AT125" s="144" t="s">
        <v>130</v>
      </c>
      <c r="AU125" s="144" t="s">
        <v>80</v>
      </c>
      <c r="AY125" s="15" t="s">
        <v>128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5" t="s">
        <v>80</v>
      </c>
      <c r="BK125" s="145">
        <f t="shared" si="9"/>
        <v>0</v>
      </c>
      <c r="BL125" s="15" t="s">
        <v>134</v>
      </c>
      <c r="BM125" s="144" t="s">
        <v>146</v>
      </c>
    </row>
    <row r="126" spans="2:65" s="1" customFormat="1" ht="21.75" customHeight="1">
      <c r="B126" s="131"/>
      <c r="C126" s="132" t="s">
        <v>147</v>
      </c>
      <c r="D126" s="132" t="s">
        <v>130</v>
      </c>
      <c r="E126" s="133" t="s">
        <v>491</v>
      </c>
      <c r="F126" s="134" t="s">
        <v>492</v>
      </c>
      <c r="G126" s="135" t="s">
        <v>141</v>
      </c>
      <c r="H126" s="136">
        <v>40</v>
      </c>
      <c r="I126" s="137"/>
      <c r="J126" s="138">
        <f t="shared" si="0"/>
        <v>0</v>
      </c>
      <c r="K126" s="139"/>
      <c r="L126" s="30"/>
      <c r="M126" s="140" t="s">
        <v>1</v>
      </c>
      <c r="N126" s="141" t="s">
        <v>38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134</v>
      </c>
      <c r="AT126" s="144" t="s">
        <v>130</v>
      </c>
      <c r="AU126" s="144" t="s">
        <v>80</v>
      </c>
      <c r="AY126" s="15" t="s">
        <v>128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5" t="s">
        <v>80</v>
      </c>
      <c r="BK126" s="145">
        <f t="shared" si="9"/>
        <v>0</v>
      </c>
      <c r="BL126" s="15" t="s">
        <v>134</v>
      </c>
      <c r="BM126" s="144" t="s">
        <v>151</v>
      </c>
    </row>
    <row r="127" spans="2:65" s="1" customFormat="1" ht="24.2" customHeight="1">
      <c r="B127" s="131"/>
      <c r="C127" s="132" t="s">
        <v>142</v>
      </c>
      <c r="D127" s="132" t="s">
        <v>130</v>
      </c>
      <c r="E127" s="133" t="s">
        <v>493</v>
      </c>
      <c r="F127" s="134" t="s">
        <v>494</v>
      </c>
      <c r="G127" s="135" t="s">
        <v>495</v>
      </c>
      <c r="H127" s="136">
        <v>10</v>
      </c>
      <c r="I127" s="137"/>
      <c r="J127" s="138">
        <f t="shared" si="0"/>
        <v>0</v>
      </c>
      <c r="K127" s="139"/>
      <c r="L127" s="30"/>
      <c r="M127" s="140" t="s">
        <v>1</v>
      </c>
      <c r="N127" s="141" t="s">
        <v>38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134</v>
      </c>
      <c r="AT127" s="144" t="s">
        <v>130</v>
      </c>
      <c r="AU127" s="144" t="s">
        <v>80</v>
      </c>
      <c r="AY127" s="15" t="s">
        <v>128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5" t="s">
        <v>80</v>
      </c>
      <c r="BK127" s="145">
        <f t="shared" si="9"/>
        <v>0</v>
      </c>
      <c r="BL127" s="15" t="s">
        <v>134</v>
      </c>
      <c r="BM127" s="144" t="s">
        <v>155</v>
      </c>
    </row>
    <row r="128" spans="2:65" s="1" customFormat="1" ht="24.2" customHeight="1">
      <c r="B128" s="131"/>
      <c r="C128" s="132" t="s">
        <v>156</v>
      </c>
      <c r="D128" s="132" t="s">
        <v>130</v>
      </c>
      <c r="E128" s="133" t="s">
        <v>496</v>
      </c>
      <c r="F128" s="134" t="s">
        <v>497</v>
      </c>
      <c r="G128" s="135" t="s">
        <v>495</v>
      </c>
      <c r="H128" s="136">
        <v>0</v>
      </c>
      <c r="I128" s="137"/>
      <c r="J128" s="138">
        <f t="shared" si="0"/>
        <v>0</v>
      </c>
      <c r="K128" s="139"/>
      <c r="L128" s="30"/>
      <c r="M128" s="140" t="s">
        <v>1</v>
      </c>
      <c r="N128" s="141" t="s">
        <v>38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134</v>
      </c>
      <c r="AT128" s="144" t="s">
        <v>130</v>
      </c>
      <c r="AU128" s="144" t="s">
        <v>80</v>
      </c>
      <c r="AY128" s="15" t="s">
        <v>128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5" t="s">
        <v>80</v>
      </c>
      <c r="BK128" s="145">
        <f t="shared" si="9"/>
        <v>0</v>
      </c>
      <c r="BL128" s="15" t="s">
        <v>134</v>
      </c>
      <c r="BM128" s="144" t="s">
        <v>160</v>
      </c>
    </row>
    <row r="129" spans="2:65" s="1" customFormat="1" ht="24.2" customHeight="1">
      <c r="B129" s="131"/>
      <c r="C129" s="132" t="s">
        <v>146</v>
      </c>
      <c r="D129" s="132" t="s">
        <v>130</v>
      </c>
      <c r="E129" s="133" t="s">
        <v>498</v>
      </c>
      <c r="F129" s="134" t="s">
        <v>499</v>
      </c>
      <c r="G129" s="135" t="s">
        <v>495</v>
      </c>
      <c r="H129" s="136">
        <v>11</v>
      </c>
      <c r="I129" s="137"/>
      <c r="J129" s="138">
        <f t="shared" si="0"/>
        <v>0</v>
      </c>
      <c r="K129" s="139"/>
      <c r="L129" s="30"/>
      <c r="M129" s="140" t="s">
        <v>1</v>
      </c>
      <c r="N129" s="141" t="s">
        <v>38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134</v>
      </c>
      <c r="AT129" s="144" t="s">
        <v>130</v>
      </c>
      <c r="AU129" s="144" t="s">
        <v>80</v>
      </c>
      <c r="AY129" s="15" t="s">
        <v>128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5" t="s">
        <v>80</v>
      </c>
      <c r="BK129" s="145">
        <f t="shared" si="9"/>
        <v>0</v>
      </c>
      <c r="BL129" s="15" t="s">
        <v>134</v>
      </c>
      <c r="BM129" s="144" t="s">
        <v>164</v>
      </c>
    </row>
    <row r="130" spans="2:65" s="1" customFormat="1" ht="24.2" customHeight="1">
      <c r="B130" s="131"/>
      <c r="C130" s="132" t="s">
        <v>165</v>
      </c>
      <c r="D130" s="132" t="s">
        <v>130</v>
      </c>
      <c r="E130" s="133" t="s">
        <v>500</v>
      </c>
      <c r="F130" s="134" t="s">
        <v>501</v>
      </c>
      <c r="G130" s="135" t="s">
        <v>495</v>
      </c>
      <c r="H130" s="136">
        <v>11</v>
      </c>
      <c r="I130" s="137"/>
      <c r="J130" s="138">
        <f t="shared" si="0"/>
        <v>0</v>
      </c>
      <c r="K130" s="139"/>
      <c r="L130" s="30"/>
      <c r="M130" s="140" t="s">
        <v>1</v>
      </c>
      <c r="N130" s="141" t="s">
        <v>38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134</v>
      </c>
      <c r="AT130" s="144" t="s">
        <v>130</v>
      </c>
      <c r="AU130" s="144" t="s">
        <v>80</v>
      </c>
      <c r="AY130" s="15" t="s">
        <v>128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5" t="s">
        <v>80</v>
      </c>
      <c r="BK130" s="145">
        <f t="shared" si="9"/>
        <v>0</v>
      </c>
      <c r="BL130" s="15" t="s">
        <v>134</v>
      </c>
      <c r="BM130" s="144" t="s">
        <v>168</v>
      </c>
    </row>
    <row r="131" spans="2:65" s="1" customFormat="1" ht="21.75" customHeight="1">
      <c r="B131" s="131"/>
      <c r="C131" s="132" t="s">
        <v>151</v>
      </c>
      <c r="D131" s="132" t="s">
        <v>130</v>
      </c>
      <c r="E131" s="133" t="s">
        <v>502</v>
      </c>
      <c r="F131" s="134" t="s">
        <v>503</v>
      </c>
      <c r="G131" s="135" t="s">
        <v>141</v>
      </c>
      <c r="H131" s="136">
        <v>110</v>
      </c>
      <c r="I131" s="137"/>
      <c r="J131" s="138">
        <f t="shared" si="0"/>
        <v>0</v>
      </c>
      <c r="K131" s="139"/>
      <c r="L131" s="30"/>
      <c r="M131" s="140" t="s">
        <v>1</v>
      </c>
      <c r="N131" s="141" t="s">
        <v>38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134</v>
      </c>
      <c r="AT131" s="144" t="s">
        <v>130</v>
      </c>
      <c r="AU131" s="144" t="s">
        <v>80</v>
      </c>
      <c r="AY131" s="15" t="s">
        <v>128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5" t="s">
        <v>80</v>
      </c>
      <c r="BK131" s="145">
        <f t="shared" si="9"/>
        <v>0</v>
      </c>
      <c r="BL131" s="15" t="s">
        <v>134</v>
      </c>
      <c r="BM131" s="144" t="s">
        <v>171</v>
      </c>
    </row>
    <row r="132" spans="2:65" s="1" customFormat="1" ht="16.5" customHeight="1">
      <c r="B132" s="131"/>
      <c r="C132" s="132" t="s">
        <v>172</v>
      </c>
      <c r="D132" s="132" t="s">
        <v>130</v>
      </c>
      <c r="E132" s="133" t="s">
        <v>504</v>
      </c>
      <c r="F132" s="134" t="s">
        <v>505</v>
      </c>
      <c r="G132" s="135" t="s">
        <v>495</v>
      </c>
      <c r="H132" s="136">
        <v>11</v>
      </c>
      <c r="I132" s="137"/>
      <c r="J132" s="138">
        <f t="shared" si="0"/>
        <v>0</v>
      </c>
      <c r="K132" s="139"/>
      <c r="L132" s="30"/>
      <c r="M132" s="140" t="s">
        <v>1</v>
      </c>
      <c r="N132" s="141" t="s">
        <v>38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134</v>
      </c>
      <c r="AT132" s="144" t="s">
        <v>130</v>
      </c>
      <c r="AU132" s="144" t="s">
        <v>80</v>
      </c>
      <c r="AY132" s="15" t="s">
        <v>128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5" t="s">
        <v>80</v>
      </c>
      <c r="BK132" s="145">
        <f t="shared" si="9"/>
        <v>0</v>
      </c>
      <c r="BL132" s="15" t="s">
        <v>134</v>
      </c>
      <c r="BM132" s="144" t="s">
        <v>175</v>
      </c>
    </row>
    <row r="133" spans="2:65" s="1" customFormat="1" ht="16.5" customHeight="1">
      <c r="B133" s="131"/>
      <c r="C133" s="132" t="s">
        <v>155</v>
      </c>
      <c r="D133" s="132" t="s">
        <v>130</v>
      </c>
      <c r="E133" s="133" t="s">
        <v>506</v>
      </c>
      <c r="F133" s="134" t="s">
        <v>507</v>
      </c>
      <c r="G133" s="135" t="s">
        <v>141</v>
      </c>
      <c r="H133" s="136">
        <v>150</v>
      </c>
      <c r="I133" s="137"/>
      <c r="J133" s="138">
        <f t="shared" si="0"/>
        <v>0</v>
      </c>
      <c r="K133" s="139"/>
      <c r="L133" s="30"/>
      <c r="M133" s="140" t="s">
        <v>1</v>
      </c>
      <c r="N133" s="141" t="s">
        <v>38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134</v>
      </c>
      <c r="AT133" s="144" t="s">
        <v>130</v>
      </c>
      <c r="AU133" s="144" t="s">
        <v>80</v>
      </c>
      <c r="AY133" s="15" t="s">
        <v>128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5" t="s">
        <v>80</v>
      </c>
      <c r="BK133" s="145">
        <f t="shared" si="9"/>
        <v>0</v>
      </c>
      <c r="BL133" s="15" t="s">
        <v>134</v>
      </c>
      <c r="BM133" s="144" t="s">
        <v>178</v>
      </c>
    </row>
    <row r="134" spans="2:65" s="1" customFormat="1" ht="24.2" customHeight="1">
      <c r="B134" s="131"/>
      <c r="C134" s="132" t="s">
        <v>179</v>
      </c>
      <c r="D134" s="132" t="s">
        <v>130</v>
      </c>
      <c r="E134" s="133" t="s">
        <v>508</v>
      </c>
      <c r="F134" s="134" t="s">
        <v>509</v>
      </c>
      <c r="G134" s="135" t="s">
        <v>141</v>
      </c>
      <c r="H134" s="136">
        <v>315</v>
      </c>
      <c r="I134" s="137"/>
      <c r="J134" s="138">
        <f t="shared" si="0"/>
        <v>0</v>
      </c>
      <c r="K134" s="139"/>
      <c r="L134" s="30"/>
      <c r="M134" s="140" t="s">
        <v>1</v>
      </c>
      <c r="N134" s="141" t="s">
        <v>38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134</v>
      </c>
      <c r="AT134" s="144" t="s">
        <v>130</v>
      </c>
      <c r="AU134" s="144" t="s">
        <v>80</v>
      </c>
      <c r="AY134" s="15" t="s">
        <v>128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5" t="s">
        <v>80</v>
      </c>
      <c r="BK134" s="145">
        <f t="shared" si="9"/>
        <v>0</v>
      </c>
      <c r="BL134" s="15" t="s">
        <v>134</v>
      </c>
      <c r="BM134" s="144" t="s">
        <v>182</v>
      </c>
    </row>
    <row r="135" spans="2:65" s="1" customFormat="1" ht="24.2" customHeight="1">
      <c r="B135" s="131"/>
      <c r="C135" s="132" t="s">
        <v>160</v>
      </c>
      <c r="D135" s="132" t="s">
        <v>130</v>
      </c>
      <c r="E135" s="133" t="s">
        <v>510</v>
      </c>
      <c r="F135" s="134" t="s">
        <v>511</v>
      </c>
      <c r="G135" s="135" t="s">
        <v>141</v>
      </c>
      <c r="H135" s="136">
        <v>315</v>
      </c>
      <c r="I135" s="137"/>
      <c r="J135" s="138">
        <f t="shared" si="0"/>
        <v>0</v>
      </c>
      <c r="K135" s="139"/>
      <c r="L135" s="30"/>
      <c r="M135" s="140" t="s">
        <v>1</v>
      </c>
      <c r="N135" s="141" t="s">
        <v>38</v>
      </c>
      <c r="P135" s="142">
        <f t="shared" si="1"/>
        <v>0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134</v>
      </c>
      <c r="AT135" s="144" t="s">
        <v>130</v>
      </c>
      <c r="AU135" s="144" t="s">
        <v>80</v>
      </c>
      <c r="AY135" s="15" t="s">
        <v>128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5" t="s">
        <v>80</v>
      </c>
      <c r="BK135" s="145">
        <f t="shared" si="9"/>
        <v>0</v>
      </c>
      <c r="BL135" s="15" t="s">
        <v>134</v>
      </c>
      <c r="BM135" s="144" t="s">
        <v>185</v>
      </c>
    </row>
    <row r="136" spans="2:65" s="1" customFormat="1" ht="16.5" customHeight="1">
      <c r="B136" s="131"/>
      <c r="C136" s="132" t="s">
        <v>8</v>
      </c>
      <c r="D136" s="132" t="s">
        <v>130</v>
      </c>
      <c r="E136" s="133" t="s">
        <v>512</v>
      </c>
      <c r="F136" s="134" t="s">
        <v>513</v>
      </c>
      <c r="G136" s="135" t="s">
        <v>141</v>
      </c>
      <c r="H136" s="136">
        <v>315</v>
      </c>
      <c r="I136" s="137"/>
      <c r="J136" s="138">
        <f t="shared" si="0"/>
        <v>0</v>
      </c>
      <c r="K136" s="139"/>
      <c r="L136" s="30"/>
      <c r="M136" s="140" t="s">
        <v>1</v>
      </c>
      <c r="N136" s="141" t="s">
        <v>38</v>
      </c>
      <c r="P136" s="142">
        <f t="shared" si="1"/>
        <v>0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134</v>
      </c>
      <c r="AT136" s="144" t="s">
        <v>130</v>
      </c>
      <c r="AU136" s="144" t="s">
        <v>80</v>
      </c>
      <c r="AY136" s="15" t="s">
        <v>128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5" t="s">
        <v>80</v>
      </c>
      <c r="BK136" s="145">
        <f t="shared" si="9"/>
        <v>0</v>
      </c>
      <c r="BL136" s="15" t="s">
        <v>134</v>
      </c>
      <c r="BM136" s="144" t="s">
        <v>187</v>
      </c>
    </row>
    <row r="137" spans="2:65" s="1" customFormat="1" ht="16.5" customHeight="1">
      <c r="B137" s="131"/>
      <c r="C137" s="132" t="s">
        <v>164</v>
      </c>
      <c r="D137" s="132" t="s">
        <v>130</v>
      </c>
      <c r="E137" s="133" t="s">
        <v>514</v>
      </c>
      <c r="F137" s="134" t="s">
        <v>515</v>
      </c>
      <c r="G137" s="135" t="s">
        <v>141</v>
      </c>
      <c r="H137" s="136">
        <v>315</v>
      </c>
      <c r="I137" s="137"/>
      <c r="J137" s="138">
        <f t="shared" si="0"/>
        <v>0</v>
      </c>
      <c r="K137" s="139"/>
      <c r="L137" s="30"/>
      <c r="M137" s="140" t="s">
        <v>1</v>
      </c>
      <c r="N137" s="141" t="s">
        <v>38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134</v>
      </c>
      <c r="AT137" s="144" t="s">
        <v>130</v>
      </c>
      <c r="AU137" s="144" t="s">
        <v>80</v>
      </c>
      <c r="AY137" s="15" t="s">
        <v>128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5" t="s">
        <v>80</v>
      </c>
      <c r="BK137" s="145">
        <f t="shared" si="9"/>
        <v>0</v>
      </c>
      <c r="BL137" s="15" t="s">
        <v>134</v>
      </c>
      <c r="BM137" s="144" t="s">
        <v>189</v>
      </c>
    </row>
    <row r="138" spans="2:65" s="1" customFormat="1" ht="16.5" customHeight="1">
      <c r="B138" s="131"/>
      <c r="C138" s="132" t="s">
        <v>190</v>
      </c>
      <c r="D138" s="132" t="s">
        <v>130</v>
      </c>
      <c r="E138" s="133" t="s">
        <v>516</v>
      </c>
      <c r="F138" s="134" t="s">
        <v>517</v>
      </c>
      <c r="G138" s="135" t="s">
        <v>133</v>
      </c>
      <c r="H138" s="136">
        <v>31.5</v>
      </c>
      <c r="I138" s="137"/>
      <c r="J138" s="138">
        <f t="shared" si="0"/>
        <v>0</v>
      </c>
      <c r="K138" s="139"/>
      <c r="L138" s="30"/>
      <c r="M138" s="140" t="s">
        <v>1</v>
      </c>
      <c r="N138" s="141" t="s">
        <v>38</v>
      </c>
      <c r="P138" s="142">
        <f t="shared" si="1"/>
        <v>0</v>
      </c>
      <c r="Q138" s="142">
        <v>0</v>
      </c>
      <c r="R138" s="142">
        <f t="shared" si="2"/>
        <v>0</v>
      </c>
      <c r="S138" s="142">
        <v>0</v>
      </c>
      <c r="T138" s="143">
        <f t="shared" si="3"/>
        <v>0</v>
      </c>
      <c r="AR138" s="144" t="s">
        <v>134</v>
      </c>
      <c r="AT138" s="144" t="s">
        <v>130</v>
      </c>
      <c r="AU138" s="144" t="s">
        <v>80</v>
      </c>
      <c r="AY138" s="15" t="s">
        <v>128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5" t="s">
        <v>80</v>
      </c>
      <c r="BK138" s="145">
        <f t="shared" si="9"/>
        <v>0</v>
      </c>
      <c r="BL138" s="15" t="s">
        <v>134</v>
      </c>
      <c r="BM138" s="144" t="s">
        <v>193</v>
      </c>
    </row>
    <row r="139" spans="2:65" s="1" customFormat="1" ht="24.2" customHeight="1">
      <c r="B139" s="131"/>
      <c r="C139" s="132" t="s">
        <v>168</v>
      </c>
      <c r="D139" s="132" t="s">
        <v>130</v>
      </c>
      <c r="E139" s="133" t="s">
        <v>518</v>
      </c>
      <c r="F139" s="134" t="s">
        <v>519</v>
      </c>
      <c r="G139" s="135" t="s">
        <v>495</v>
      </c>
      <c r="H139" s="136">
        <v>8</v>
      </c>
      <c r="I139" s="137"/>
      <c r="J139" s="138">
        <f t="shared" si="0"/>
        <v>0</v>
      </c>
      <c r="K139" s="139"/>
      <c r="L139" s="30"/>
      <c r="M139" s="140" t="s">
        <v>1</v>
      </c>
      <c r="N139" s="141" t="s">
        <v>38</v>
      </c>
      <c r="P139" s="142">
        <f t="shared" si="1"/>
        <v>0</v>
      </c>
      <c r="Q139" s="142">
        <v>0</v>
      </c>
      <c r="R139" s="142">
        <f t="shared" si="2"/>
        <v>0</v>
      </c>
      <c r="S139" s="142">
        <v>0</v>
      </c>
      <c r="T139" s="143">
        <f t="shared" si="3"/>
        <v>0</v>
      </c>
      <c r="AR139" s="144" t="s">
        <v>134</v>
      </c>
      <c r="AT139" s="144" t="s">
        <v>130</v>
      </c>
      <c r="AU139" s="144" t="s">
        <v>80</v>
      </c>
      <c r="AY139" s="15" t="s">
        <v>128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5" t="s">
        <v>80</v>
      </c>
      <c r="BK139" s="145">
        <f t="shared" si="9"/>
        <v>0</v>
      </c>
      <c r="BL139" s="15" t="s">
        <v>134</v>
      </c>
      <c r="BM139" s="144" t="s">
        <v>196</v>
      </c>
    </row>
    <row r="140" spans="2:65" s="1" customFormat="1" ht="24.2" customHeight="1">
      <c r="B140" s="131"/>
      <c r="C140" s="132" t="s">
        <v>171</v>
      </c>
      <c r="D140" s="132" t="s">
        <v>130</v>
      </c>
      <c r="E140" s="133" t="s">
        <v>520</v>
      </c>
      <c r="F140" s="134" t="s">
        <v>521</v>
      </c>
      <c r="G140" s="135" t="s">
        <v>274</v>
      </c>
      <c r="H140" s="136">
        <v>10</v>
      </c>
      <c r="I140" s="137"/>
      <c r="J140" s="138">
        <f t="shared" si="0"/>
        <v>0</v>
      </c>
      <c r="K140" s="139"/>
      <c r="L140" s="30"/>
      <c r="M140" s="140" t="s">
        <v>1</v>
      </c>
      <c r="N140" s="141" t="s">
        <v>38</v>
      </c>
      <c r="P140" s="142">
        <f t="shared" si="1"/>
        <v>0</v>
      </c>
      <c r="Q140" s="142">
        <v>0</v>
      </c>
      <c r="R140" s="142">
        <f t="shared" si="2"/>
        <v>0</v>
      </c>
      <c r="S140" s="142">
        <v>0</v>
      </c>
      <c r="T140" s="143">
        <f t="shared" si="3"/>
        <v>0</v>
      </c>
      <c r="AR140" s="144" t="s">
        <v>134</v>
      </c>
      <c r="AT140" s="144" t="s">
        <v>130</v>
      </c>
      <c r="AU140" s="144" t="s">
        <v>80</v>
      </c>
      <c r="AY140" s="15" t="s">
        <v>128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5" t="s">
        <v>80</v>
      </c>
      <c r="BK140" s="145">
        <f t="shared" si="9"/>
        <v>0</v>
      </c>
      <c r="BL140" s="15" t="s">
        <v>134</v>
      </c>
      <c r="BM140" s="144" t="s">
        <v>203</v>
      </c>
    </row>
    <row r="141" spans="2:65" s="1" customFormat="1" ht="16.5" customHeight="1">
      <c r="B141" s="131"/>
      <c r="C141" s="132" t="s">
        <v>7</v>
      </c>
      <c r="D141" s="132" t="s">
        <v>130</v>
      </c>
      <c r="E141" s="133" t="s">
        <v>522</v>
      </c>
      <c r="F141" s="134" t="s">
        <v>523</v>
      </c>
      <c r="G141" s="135" t="s">
        <v>133</v>
      </c>
      <c r="H141" s="136">
        <v>2</v>
      </c>
      <c r="I141" s="137"/>
      <c r="J141" s="138">
        <f t="shared" si="0"/>
        <v>0</v>
      </c>
      <c r="K141" s="139"/>
      <c r="L141" s="30"/>
      <c r="M141" s="140" t="s">
        <v>1</v>
      </c>
      <c r="N141" s="141" t="s">
        <v>38</v>
      </c>
      <c r="P141" s="142">
        <f t="shared" si="1"/>
        <v>0</v>
      </c>
      <c r="Q141" s="142">
        <v>0</v>
      </c>
      <c r="R141" s="142">
        <f t="shared" si="2"/>
        <v>0</v>
      </c>
      <c r="S141" s="142">
        <v>0</v>
      </c>
      <c r="T141" s="143">
        <f t="shared" si="3"/>
        <v>0</v>
      </c>
      <c r="AR141" s="144" t="s">
        <v>134</v>
      </c>
      <c r="AT141" s="144" t="s">
        <v>130</v>
      </c>
      <c r="AU141" s="144" t="s">
        <v>80</v>
      </c>
      <c r="AY141" s="15" t="s">
        <v>128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5" t="s">
        <v>80</v>
      </c>
      <c r="BK141" s="145">
        <f t="shared" si="9"/>
        <v>0</v>
      </c>
      <c r="BL141" s="15" t="s">
        <v>134</v>
      </c>
      <c r="BM141" s="144" t="s">
        <v>206</v>
      </c>
    </row>
    <row r="142" spans="2:65" s="1" customFormat="1" ht="16.5" customHeight="1">
      <c r="B142" s="131"/>
      <c r="C142" s="132" t="s">
        <v>175</v>
      </c>
      <c r="D142" s="132" t="s">
        <v>130</v>
      </c>
      <c r="E142" s="133" t="s">
        <v>524</v>
      </c>
      <c r="F142" s="134" t="s">
        <v>525</v>
      </c>
      <c r="G142" s="135" t="s">
        <v>133</v>
      </c>
      <c r="H142" s="136">
        <v>3</v>
      </c>
      <c r="I142" s="137"/>
      <c r="J142" s="138">
        <f t="shared" si="0"/>
        <v>0</v>
      </c>
      <c r="K142" s="139"/>
      <c r="L142" s="30"/>
      <c r="M142" s="140" t="s">
        <v>1</v>
      </c>
      <c r="N142" s="141" t="s">
        <v>38</v>
      </c>
      <c r="P142" s="142">
        <f t="shared" si="1"/>
        <v>0</v>
      </c>
      <c r="Q142" s="142">
        <v>0</v>
      </c>
      <c r="R142" s="142">
        <f t="shared" si="2"/>
        <v>0</v>
      </c>
      <c r="S142" s="142">
        <v>0</v>
      </c>
      <c r="T142" s="143">
        <f t="shared" si="3"/>
        <v>0</v>
      </c>
      <c r="AR142" s="144" t="s">
        <v>134</v>
      </c>
      <c r="AT142" s="144" t="s">
        <v>130</v>
      </c>
      <c r="AU142" s="144" t="s">
        <v>80</v>
      </c>
      <c r="AY142" s="15" t="s">
        <v>128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5" t="s">
        <v>80</v>
      </c>
      <c r="BK142" s="145">
        <f t="shared" si="9"/>
        <v>0</v>
      </c>
      <c r="BL142" s="15" t="s">
        <v>134</v>
      </c>
      <c r="BM142" s="144" t="s">
        <v>209</v>
      </c>
    </row>
    <row r="143" spans="2:65" s="1" customFormat="1" ht="16.5" customHeight="1">
      <c r="B143" s="131"/>
      <c r="C143" s="132" t="s">
        <v>210</v>
      </c>
      <c r="D143" s="132" t="s">
        <v>130</v>
      </c>
      <c r="E143" s="133" t="s">
        <v>526</v>
      </c>
      <c r="F143" s="134" t="s">
        <v>527</v>
      </c>
      <c r="G143" s="135" t="s">
        <v>274</v>
      </c>
      <c r="H143" s="136">
        <v>19.5</v>
      </c>
      <c r="I143" s="137"/>
      <c r="J143" s="138">
        <f t="shared" si="0"/>
        <v>0</v>
      </c>
      <c r="K143" s="139"/>
      <c r="L143" s="30"/>
      <c r="M143" s="140" t="s">
        <v>1</v>
      </c>
      <c r="N143" s="141" t="s">
        <v>38</v>
      </c>
      <c r="P143" s="142">
        <f t="shared" si="1"/>
        <v>0</v>
      </c>
      <c r="Q143" s="142">
        <v>0</v>
      </c>
      <c r="R143" s="142">
        <f t="shared" si="2"/>
        <v>0</v>
      </c>
      <c r="S143" s="142">
        <v>0</v>
      </c>
      <c r="T143" s="143">
        <f t="shared" si="3"/>
        <v>0</v>
      </c>
      <c r="AR143" s="144" t="s">
        <v>134</v>
      </c>
      <c r="AT143" s="144" t="s">
        <v>130</v>
      </c>
      <c r="AU143" s="144" t="s">
        <v>80</v>
      </c>
      <c r="AY143" s="15" t="s">
        <v>128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5" t="s">
        <v>80</v>
      </c>
      <c r="BK143" s="145">
        <f t="shared" si="9"/>
        <v>0</v>
      </c>
      <c r="BL143" s="15" t="s">
        <v>134</v>
      </c>
      <c r="BM143" s="144" t="s">
        <v>213</v>
      </c>
    </row>
    <row r="144" spans="2:65" s="1" customFormat="1" ht="16.5" customHeight="1">
      <c r="B144" s="131"/>
      <c r="C144" s="132" t="s">
        <v>178</v>
      </c>
      <c r="D144" s="132" t="s">
        <v>130</v>
      </c>
      <c r="E144" s="133" t="s">
        <v>528</v>
      </c>
      <c r="F144" s="134" t="s">
        <v>529</v>
      </c>
      <c r="G144" s="135" t="s">
        <v>274</v>
      </c>
      <c r="H144" s="136">
        <v>10.5</v>
      </c>
      <c r="I144" s="137"/>
      <c r="J144" s="138">
        <f t="shared" si="0"/>
        <v>0</v>
      </c>
      <c r="K144" s="139"/>
      <c r="L144" s="30"/>
      <c r="M144" s="140" t="s">
        <v>1</v>
      </c>
      <c r="N144" s="141" t="s">
        <v>38</v>
      </c>
      <c r="P144" s="142">
        <f t="shared" si="1"/>
        <v>0</v>
      </c>
      <c r="Q144" s="142">
        <v>0</v>
      </c>
      <c r="R144" s="142">
        <f t="shared" si="2"/>
        <v>0</v>
      </c>
      <c r="S144" s="142">
        <v>0</v>
      </c>
      <c r="T144" s="143">
        <f t="shared" si="3"/>
        <v>0</v>
      </c>
      <c r="AR144" s="144" t="s">
        <v>134</v>
      </c>
      <c r="AT144" s="144" t="s">
        <v>130</v>
      </c>
      <c r="AU144" s="144" t="s">
        <v>80</v>
      </c>
      <c r="AY144" s="15" t="s">
        <v>128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5" t="s">
        <v>80</v>
      </c>
      <c r="BK144" s="145">
        <f t="shared" si="9"/>
        <v>0</v>
      </c>
      <c r="BL144" s="15" t="s">
        <v>134</v>
      </c>
      <c r="BM144" s="144" t="s">
        <v>216</v>
      </c>
    </row>
    <row r="145" spans="2:65" s="1" customFormat="1" ht="16.5" customHeight="1">
      <c r="B145" s="131"/>
      <c r="C145" s="132" t="s">
        <v>217</v>
      </c>
      <c r="D145" s="132" t="s">
        <v>130</v>
      </c>
      <c r="E145" s="133" t="s">
        <v>530</v>
      </c>
      <c r="F145" s="134" t="s">
        <v>531</v>
      </c>
      <c r="G145" s="135" t="s">
        <v>141</v>
      </c>
      <c r="H145" s="136">
        <v>315</v>
      </c>
      <c r="I145" s="137"/>
      <c r="J145" s="138">
        <f t="shared" si="0"/>
        <v>0</v>
      </c>
      <c r="K145" s="139"/>
      <c r="L145" s="30"/>
      <c r="M145" s="140" t="s">
        <v>1</v>
      </c>
      <c r="N145" s="141" t="s">
        <v>38</v>
      </c>
      <c r="P145" s="142">
        <f t="shared" si="1"/>
        <v>0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AR145" s="144" t="s">
        <v>134</v>
      </c>
      <c r="AT145" s="144" t="s">
        <v>130</v>
      </c>
      <c r="AU145" s="144" t="s">
        <v>80</v>
      </c>
      <c r="AY145" s="15" t="s">
        <v>128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5" t="s">
        <v>80</v>
      </c>
      <c r="BK145" s="145">
        <f t="shared" si="9"/>
        <v>0</v>
      </c>
      <c r="BL145" s="15" t="s">
        <v>134</v>
      </c>
      <c r="BM145" s="144" t="s">
        <v>220</v>
      </c>
    </row>
    <row r="146" spans="2:65" s="1" customFormat="1" ht="24.2" customHeight="1">
      <c r="B146" s="131"/>
      <c r="C146" s="132" t="s">
        <v>182</v>
      </c>
      <c r="D146" s="132" t="s">
        <v>130</v>
      </c>
      <c r="E146" s="133" t="s">
        <v>532</v>
      </c>
      <c r="F146" s="134" t="s">
        <v>533</v>
      </c>
      <c r="G146" s="135" t="s">
        <v>495</v>
      </c>
      <c r="H146" s="136">
        <v>1</v>
      </c>
      <c r="I146" s="137"/>
      <c r="J146" s="138">
        <f t="shared" si="0"/>
        <v>0</v>
      </c>
      <c r="K146" s="139"/>
      <c r="L146" s="30"/>
      <c r="M146" s="140" t="s">
        <v>1</v>
      </c>
      <c r="N146" s="141" t="s">
        <v>38</v>
      </c>
      <c r="P146" s="142">
        <f t="shared" si="1"/>
        <v>0</v>
      </c>
      <c r="Q146" s="142">
        <v>0</v>
      </c>
      <c r="R146" s="142">
        <f t="shared" si="2"/>
        <v>0</v>
      </c>
      <c r="S146" s="142">
        <v>0</v>
      </c>
      <c r="T146" s="143">
        <f t="shared" si="3"/>
        <v>0</v>
      </c>
      <c r="AR146" s="144" t="s">
        <v>134</v>
      </c>
      <c r="AT146" s="144" t="s">
        <v>130</v>
      </c>
      <c r="AU146" s="144" t="s">
        <v>80</v>
      </c>
      <c r="AY146" s="15" t="s">
        <v>128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5" t="s">
        <v>80</v>
      </c>
      <c r="BK146" s="145">
        <f t="shared" si="9"/>
        <v>0</v>
      </c>
      <c r="BL146" s="15" t="s">
        <v>134</v>
      </c>
      <c r="BM146" s="144" t="s">
        <v>223</v>
      </c>
    </row>
    <row r="147" spans="2:63" s="11" customFormat="1" ht="25.9" customHeight="1">
      <c r="B147" s="119"/>
      <c r="D147" s="120" t="s">
        <v>72</v>
      </c>
      <c r="E147" s="121" t="s">
        <v>534</v>
      </c>
      <c r="F147" s="121" t="s">
        <v>535</v>
      </c>
      <c r="I147" s="122"/>
      <c r="J147" s="123">
        <f>BK147</f>
        <v>0</v>
      </c>
      <c r="L147" s="119"/>
      <c r="M147" s="124"/>
      <c r="P147" s="125">
        <f>SUM(P148:P153)</f>
        <v>0</v>
      </c>
      <c r="R147" s="125">
        <f>SUM(R148:R153)</f>
        <v>0</v>
      </c>
      <c r="T147" s="126">
        <f>SUM(T148:T153)</f>
        <v>0</v>
      </c>
      <c r="AR147" s="120" t="s">
        <v>80</v>
      </c>
      <c r="AT147" s="127" t="s">
        <v>72</v>
      </c>
      <c r="AU147" s="127" t="s">
        <v>73</v>
      </c>
      <c r="AY147" s="120" t="s">
        <v>128</v>
      </c>
      <c r="BK147" s="128">
        <f>SUM(BK148:BK153)</f>
        <v>0</v>
      </c>
    </row>
    <row r="148" spans="2:65" s="1" customFormat="1" ht="16.5" customHeight="1">
      <c r="B148" s="131"/>
      <c r="C148" s="132" t="s">
        <v>224</v>
      </c>
      <c r="D148" s="132" t="s">
        <v>130</v>
      </c>
      <c r="E148" s="133" t="s">
        <v>536</v>
      </c>
      <c r="F148" s="134" t="s">
        <v>537</v>
      </c>
      <c r="G148" s="135" t="s">
        <v>141</v>
      </c>
      <c r="H148" s="136">
        <v>346.5</v>
      </c>
      <c r="I148" s="137"/>
      <c r="J148" s="138">
        <f aca="true" t="shared" si="10" ref="J148:J153">ROUND(I148*H148,2)</f>
        <v>0</v>
      </c>
      <c r="K148" s="139"/>
      <c r="L148" s="30"/>
      <c r="M148" s="140" t="s">
        <v>1</v>
      </c>
      <c r="N148" s="141" t="s">
        <v>38</v>
      </c>
      <c r="P148" s="142">
        <f aca="true" t="shared" si="11" ref="P148:P153">O148*H148</f>
        <v>0</v>
      </c>
      <c r="Q148" s="142">
        <v>0</v>
      </c>
      <c r="R148" s="142">
        <f aca="true" t="shared" si="12" ref="R148:R153">Q148*H148</f>
        <v>0</v>
      </c>
      <c r="S148" s="142">
        <v>0</v>
      </c>
      <c r="T148" s="143">
        <f aca="true" t="shared" si="13" ref="T148:T153">S148*H148</f>
        <v>0</v>
      </c>
      <c r="AR148" s="144" t="s">
        <v>134</v>
      </c>
      <c r="AT148" s="144" t="s">
        <v>130</v>
      </c>
      <c r="AU148" s="144" t="s">
        <v>80</v>
      </c>
      <c r="AY148" s="15" t="s">
        <v>128</v>
      </c>
      <c r="BE148" s="145">
        <f aca="true" t="shared" si="14" ref="BE148:BE153">IF(N148="základní",J148,0)</f>
        <v>0</v>
      </c>
      <c r="BF148" s="145">
        <f aca="true" t="shared" si="15" ref="BF148:BF153">IF(N148="snížená",J148,0)</f>
        <v>0</v>
      </c>
      <c r="BG148" s="145">
        <f aca="true" t="shared" si="16" ref="BG148:BG153">IF(N148="zákl. přenesená",J148,0)</f>
        <v>0</v>
      </c>
      <c r="BH148" s="145">
        <f aca="true" t="shared" si="17" ref="BH148:BH153">IF(N148="sníž. přenesená",J148,0)</f>
        <v>0</v>
      </c>
      <c r="BI148" s="145">
        <f aca="true" t="shared" si="18" ref="BI148:BI153">IF(N148="nulová",J148,0)</f>
        <v>0</v>
      </c>
      <c r="BJ148" s="15" t="s">
        <v>80</v>
      </c>
      <c r="BK148" s="145">
        <f aca="true" t="shared" si="19" ref="BK148:BK153">ROUND(I148*H148,2)</f>
        <v>0</v>
      </c>
      <c r="BL148" s="15" t="s">
        <v>134</v>
      </c>
      <c r="BM148" s="144" t="s">
        <v>227</v>
      </c>
    </row>
    <row r="149" spans="2:65" s="1" customFormat="1" ht="16.5" customHeight="1">
      <c r="B149" s="131"/>
      <c r="C149" s="132" t="s">
        <v>185</v>
      </c>
      <c r="D149" s="132" t="s">
        <v>130</v>
      </c>
      <c r="E149" s="133" t="s">
        <v>538</v>
      </c>
      <c r="F149" s="134" t="s">
        <v>539</v>
      </c>
      <c r="G149" s="135" t="s">
        <v>274</v>
      </c>
      <c r="H149" s="136">
        <v>5</v>
      </c>
      <c r="I149" s="137"/>
      <c r="J149" s="138">
        <f t="shared" si="10"/>
        <v>0</v>
      </c>
      <c r="K149" s="139"/>
      <c r="L149" s="30"/>
      <c r="M149" s="140" t="s">
        <v>1</v>
      </c>
      <c r="N149" s="141" t="s">
        <v>38</v>
      </c>
      <c r="P149" s="142">
        <f t="shared" si="11"/>
        <v>0</v>
      </c>
      <c r="Q149" s="142">
        <v>0</v>
      </c>
      <c r="R149" s="142">
        <f t="shared" si="12"/>
        <v>0</v>
      </c>
      <c r="S149" s="142">
        <v>0</v>
      </c>
      <c r="T149" s="143">
        <f t="shared" si="13"/>
        <v>0</v>
      </c>
      <c r="AR149" s="144" t="s">
        <v>134</v>
      </c>
      <c r="AT149" s="144" t="s">
        <v>130</v>
      </c>
      <c r="AU149" s="144" t="s">
        <v>80</v>
      </c>
      <c r="AY149" s="15" t="s">
        <v>128</v>
      </c>
      <c r="BE149" s="145">
        <f t="shared" si="14"/>
        <v>0</v>
      </c>
      <c r="BF149" s="145">
        <f t="shared" si="15"/>
        <v>0</v>
      </c>
      <c r="BG149" s="145">
        <f t="shared" si="16"/>
        <v>0</v>
      </c>
      <c r="BH149" s="145">
        <f t="shared" si="17"/>
        <v>0</v>
      </c>
      <c r="BI149" s="145">
        <f t="shared" si="18"/>
        <v>0</v>
      </c>
      <c r="BJ149" s="15" t="s">
        <v>80</v>
      </c>
      <c r="BK149" s="145">
        <f t="shared" si="19"/>
        <v>0</v>
      </c>
      <c r="BL149" s="15" t="s">
        <v>134</v>
      </c>
      <c r="BM149" s="144" t="s">
        <v>230</v>
      </c>
    </row>
    <row r="150" spans="2:65" s="1" customFormat="1" ht="16.5" customHeight="1">
      <c r="B150" s="131"/>
      <c r="C150" s="132" t="s">
        <v>231</v>
      </c>
      <c r="D150" s="132" t="s">
        <v>130</v>
      </c>
      <c r="E150" s="133" t="s">
        <v>540</v>
      </c>
      <c r="F150" s="134" t="s">
        <v>541</v>
      </c>
      <c r="G150" s="135" t="s">
        <v>542</v>
      </c>
      <c r="H150" s="136">
        <v>0.5</v>
      </c>
      <c r="I150" s="137"/>
      <c r="J150" s="138">
        <f t="shared" si="10"/>
        <v>0</v>
      </c>
      <c r="K150" s="139"/>
      <c r="L150" s="30"/>
      <c r="M150" s="140" t="s">
        <v>1</v>
      </c>
      <c r="N150" s="141" t="s">
        <v>38</v>
      </c>
      <c r="P150" s="142">
        <f t="shared" si="11"/>
        <v>0</v>
      </c>
      <c r="Q150" s="142">
        <v>0</v>
      </c>
      <c r="R150" s="142">
        <f t="shared" si="12"/>
        <v>0</v>
      </c>
      <c r="S150" s="142">
        <v>0</v>
      </c>
      <c r="T150" s="143">
        <f t="shared" si="13"/>
        <v>0</v>
      </c>
      <c r="AR150" s="144" t="s">
        <v>134</v>
      </c>
      <c r="AT150" s="144" t="s">
        <v>130</v>
      </c>
      <c r="AU150" s="144" t="s">
        <v>80</v>
      </c>
      <c r="AY150" s="15" t="s">
        <v>128</v>
      </c>
      <c r="BE150" s="145">
        <f t="shared" si="14"/>
        <v>0</v>
      </c>
      <c r="BF150" s="145">
        <f t="shared" si="15"/>
        <v>0</v>
      </c>
      <c r="BG150" s="145">
        <f t="shared" si="16"/>
        <v>0</v>
      </c>
      <c r="BH150" s="145">
        <f t="shared" si="17"/>
        <v>0</v>
      </c>
      <c r="BI150" s="145">
        <f t="shared" si="18"/>
        <v>0</v>
      </c>
      <c r="BJ150" s="15" t="s">
        <v>80</v>
      </c>
      <c r="BK150" s="145">
        <f t="shared" si="19"/>
        <v>0</v>
      </c>
      <c r="BL150" s="15" t="s">
        <v>134</v>
      </c>
      <c r="BM150" s="144" t="s">
        <v>234</v>
      </c>
    </row>
    <row r="151" spans="2:65" s="1" customFormat="1" ht="16.5" customHeight="1">
      <c r="B151" s="131"/>
      <c r="C151" s="183" t="s">
        <v>187</v>
      </c>
      <c r="D151" s="183" t="s">
        <v>130</v>
      </c>
      <c r="E151" s="184" t="s">
        <v>543</v>
      </c>
      <c r="F151" s="185" t="s">
        <v>544</v>
      </c>
      <c r="G151" s="186" t="s">
        <v>141</v>
      </c>
      <c r="H151" s="187">
        <v>340</v>
      </c>
      <c r="I151" s="188"/>
      <c r="J151" s="189">
        <f t="shared" si="10"/>
        <v>0</v>
      </c>
      <c r="K151" s="139"/>
      <c r="L151" s="30"/>
      <c r="M151" s="140" t="s">
        <v>1</v>
      </c>
      <c r="N151" s="141" t="s">
        <v>38</v>
      </c>
      <c r="P151" s="142">
        <f t="shared" si="11"/>
        <v>0</v>
      </c>
      <c r="Q151" s="142">
        <v>0</v>
      </c>
      <c r="R151" s="142">
        <f t="shared" si="12"/>
        <v>0</v>
      </c>
      <c r="S151" s="142">
        <v>0</v>
      </c>
      <c r="T151" s="143">
        <f t="shared" si="13"/>
        <v>0</v>
      </c>
      <c r="AR151" s="144" t="s">
        <v>134</v>
      </c>
      <c r="AT151" s="144" t="s">
        <v>130</v>
      </c>
      <c r="AU151" s="144" t="s">
        <v>80</v>
      </c>
      <c r="AY151" s="15" t="s">
        <v>128</v>
      </c>
      <c r="BE151" s="145">
        <f t="shared" si="14"/>
        <v>0</v>
      </c>
      <c r="BF151" s="145">
        <f t="shared" si="15"/>
        <v>0</v>
      </c>
      <c r="BG151" s="145">
        <f t="shared" si="16"/>
        <v>0</v>
      </c>
      <c r="BH151" s="145">
        <f t="shared" si="17"/>
        <v>0</v>
      </c>
      <c r="BI151" s="145">
        <f t="shared" si="18"/>
        <v>0</v>
      </c>
      <c r="BJ151" s="15" t="s">
        <v>80</v>
      </c>
      <c r="BK151" s="145">
        <f t="shared" si="19"/>
        <v>0</v>
      </c>
      <c r="BL151" s="15" t="s">
        <v>134</v>
      </c>
      <c r="BM151" s="144" t="s">
        <v>545</v>
      </c>
    </row>
    <row r="152" spans="2:65" s="1" customFormat="1" ht="16.5" customHeight="1">
      <c r="B152" s="131"/>
      <c r="C152" s="132" t="s">
        <v>241</v>
      </c>
      <c r="D152" s="132" t="s">
        <v>130</v>
      </c>
      <c r="E152" s="133" t="s">
        <v>546</v>
      </c>
      <c r="F152" s="134" t="s">
        <v>547</v>
      </c>
      <c r="G152" s="135" t="s">
        <v>141</v>
      </c>
      <c r="H152" s="136">
        <v>346.5</v>
      </c>
      <c r="I152" s="137"/>
      <c r="J152" s="138">
        <f t="shared" si="10"/>
        <v>0</v>
      </c>
      <c r="K152" s="139"/>
      <c r="L152" s="30"/>
      <c r="M152" s="140" t="s">
        <v>1</v>
      </c>
      <c r="N152" s="141" t="s">
        <v>38</v>
      </c>
      <c r="P152" s="142">
        <f t="shared" si="11"/>
        <v>0</v>
      </c>
      <c r="Q152" s="142">
        <v>0</v>
      </c>
      <c r="R152" s="142">
        <f t="shared" si="12"/>
        <v>0</v>
      </c>
      <c r="S152" s="142">
        <v>0</v>
      </c>
      <c r="T152" s="143">
        <f t="shared" si="13"/>
        <v>0</v>
      </c>
      <c r="AR152" s="144" t="s">
        <v>134</v>
      </c>
      <c r="AT152" s="144" t="s">
        <v>130</v>
      </c>
      <c r="AU152" s="144" t="s">
        <v>80</v>
      </c>
      <c r="AY152" s="15" t="s">
        <v>128</v>
      </c>
      <c r="BE152" s="145">
        <f t="shared" si="14"/>
        <v>0</v>
      </c>
      <c r="BF152" s="145">
        <f t="shared" si="15"/>
        <v>0</v>
      </c>
      <c r="BG152" s="145">
        <f t="shared" si="16"/>
        <v>0</v>
      </c>
      <c r="BH152" s="145">
        <f t="shared" si="17"/>
        <v>0</v>
      </c>
      <c r="BI152" s="145">
        <f t="shared" si="18"/>
        <v>0</v>
      </c>
      <c r="BJ152" s="15" t="s">
        <v>80</v>
      </c>
      <c r="BK152" s="145">
        <f t="shared" si="19"/>
        <v>0</v>
      </c>
      <c r="BL152" s="15" t="s">
        <v>134</v>
      </c>
      <c r="BM152" s="144" t="s">
        <v>548</v>
      </c>
    </row>
    <row r="153" spans="2:65" s="1" customFormat="1" ht="24.2" customHeight="1">
      <c r="B153" s="131"/>
      <c r="C153" s="132" t="s">
        <v>189</v>
      </c>
      <c r="D153" s="132" t="s">
        <v>130</v>
      </c>
      <c r="E153" s="133" t="s">
        <v>549</v>
      </c>
      <c r="F153" s="134" t="s">
        <v>550</v>
      </c>
      <c r="G153" s="135" t="s">
        <v>495</v>
      </c>
      <c r="H153" s="136">
        <v>13</v>
      </c>
      <c r="I153" s="137"/>
      <c r="J153" s="138">
        <f t="shared" si="10"/>
        <v>0</v>
      </c>
      <c r="K153" s="139"/>
      <c r="L153" s="30"/>
      <c r="M153" s="140" t="s">
        <v>1</v>
      </c>
      <c r="N153" s="141" t="s">
        <v>38</v>
      </c>
      <c r="P153" s="142">
        <f t="shared" si="11"/>
        <v>0</v>
      </c>
      <c r="Q153" s="142">
        <v>0</v>
      </c>
      <c r="R153" s="142">
        <f t="shared" si="12"/>
        <v>0</v>
      </c>
      <c r="S153" s="142">
        <v>0</v>
      </c>
      <c r="T153" s="143">
        <f t="shared" si="13"/>
        <v>0</v>
      </c>
      <c r="AR153" s="144" t="s">
        <v>134</v>
      </c>
      <c r="AT153" s="144" t="s">
        <v>130</v>
      </c>
      <c r="AU153" s="144" t="s">
        <v>80</v>
      </c>
      <c r="AY153" s="15" t="s">
        <v>128</v>
      </c>
      <c r="BE153" s="145">
        <f t="shared" si="14"/>
        <v>0</v>
      </c>
      <c r="BF153" s="145">
        <f t="shared" si="15"/>
        <v>0</v>
      </c>
      <c r="BG153" s="145">
        <f t="shared" si="16"/>
        <v>0</v>
      </c>
      <c r="BH153" s="145">
        <f t="shared" si="17"/>
        <v>0</v>
      </c>
      <c r="BI153" s="145">
        <f t="shared" si="18"/>
        <v>0</v>
      </c>
      <c r="BJ153" s="15" t="s">
        <v>80</v>
      </c>
      <c r="BK153" s="145">
        <f t="shared" si="19"/>
        <v>0</v>
      </c>
      <c r="BL153" s="15" t="s">
        <v>134</v>
      </c>
      <c r="BM153" s="144" t="s">
        <v>260</v>
      </c>
    </row>
    <row r="154" spans="2:63" s="11" customFormat="1" ht="25.9" customHeight="1">
      <c r="B154" s="119"/>
      <c r="D154" s="120" t="s">
        <v>72</v>
      </c>
      <c r="E154" s="121" t="s">
        <v>551</v>
      </c>
      <c r="F154" s="121" t="s">
        <v>552</v>
      </c>
      <c r="I154" s="122"/>
      <c r="J154" s="123">
        <f>BK154</f>
        <v>0</v>
      </c>
      <c r="L154" s="119"/>
      <c r="M154" s="124"/>
      <c r="P154" s="125">
        <f>SUM(P155:P161)</f>
        <v>0</v>
      </c>
      <c r="R154" s="125">
        <f>SUM(R155:R161)</f>
        <v>0</v>
      </c>
      <c r="T154" s="126">
        <f>SUM(T155:T161)</f>
        <v>0</v>
      </c>
      <c r="AR154" s="120" t="s">
        <v>80</v>
      </c>
      <c r="AT154" s="127" t="s">
        <v>72</v>
      </c>
      <c r="AU154" s="127" t="s">
        <v>73</v>
      </c>
      <c r="AY154" s="120" t="s">
        <v>128</v>
      </c>
      <c r="BK154" s="128">
        <f>SUM(BK155:BK161)</f>
        <v>0</v>
      </c>
    </row>
    <row r="155" spans="2:65" s="1" customFormat="1" ht="37.9" customHeight="1">
      <c r="B155" s="131"/>
      <c r="C155" s="132" t="s">
        <v>251</v>
      </c>
      <c r="D155" s="132" t="s">
        <v>130</v>
      </c>
      <c r="E155" s="133" t="s">
        <v>553</v>
      </c>
      <c r="F155" s="182" t="s">
        <v>554</v>
      </c>
      <c r="G155" s="135" t="s">
        <v>495</v>
      </c>
      <c r="H155" s="136">
        <v>9</v>
      </c>
      <c r="I155" s="137"/>
      <c r="J155" s="138">
        <f aca="true" t="shared" si="20" ref="J155:J161">ROUND(I155*H155,2)</f>
        <v>0</v>
      </c>
      <c r="K155" s="139"/>
      <c r="L155" s="30"/>
      <c r="M155" s="140" t="s">
        <v>1</v>
      </c>
      <c r="N155" s="141" t="s">
        <v>38</v>
      </c>
      <c r="P155" s="142">
        <f aca="true" t="shared" si="21" ref="P155:P161">O155*H155</f>
        <v>0</v>
      </c>
      <c r="Q155" s="142">
        <v>0</v>
      </c>
      <c r="R155" s="142">
        <f aca="true" t="shared" si="22" ref="R155:R161">Q155*H155</f>
        <v>0</v>
      </c>
      <c r="S155" s="142">
        <v>0</v>
      </c>
      <c r="T155" s="143">
        <f aca="true" t="shared" si="23" ref="T155:T161">S155*H155</f>
        <v>0</v>
      </c>
      <c r="AR155" s="144" t="s">
        <v>134</v>
      </c>
      <c r="AT155" s="144" t="s">
        <v>130</v>
      </c>
      <c r="AU155" s="144" t="s">
        <v>80</v>
      </c>
      <c r="AY155" s="15" t="s">
        <v>128</v>
      </c>
      <c r="BE155" s="145">
        <f aca="true" t="shared" si="24" ref="BE155:BE161">IF(N155="základní",J155,0)</f>
        <v>0</v>
      </c>
      <c r="BF155" s="145">
        <f aca="true" t="shared" si="25" ref="BF155:BF161">IF(N155="snížená",J155,0)</f>
        <v>0</v>
      </c>
      <c r="BG155" s="145">
        <f aca="true" t="shared" si="26" ref="BG155:BG161">IF(N155="zákl. přenesená",J155,0)</f>
        <v>0</v>
      </c>
      <c r="BH155" s="145">
        <f aca="true" t="shared" si="27" ref="BH155:BH161">IF(N155="sníž. přenesená",J155,0)</f>
        <v>0</v>
      </c>
      <c r="BI155" s="145">
        <f aca="true" t="shared" si="28" ref="BI155:BI161">IF(N155="nulová",J155,0)</f>
        <v>0</v>
      </c>
      <c r="BJ155" s="15" t="s">
        <v>80</v>
      </c>
      <c r="BK155" s="145">
        <f aca="true" t="shared" si="29" ref="BK155:BK161">ROUND(I155*H155,2)</f>
        <v>0</v>
      </c>
      <c r="BL155" s="15" t="s">
        <v>134</v>
      </c>
      <c r="BM155" s="144" t="s">
        <v>264</v>
      </c>
    </row>
    <row r="156" spans="2:65" s="1" customFormat="1" ht="37.9" customHeight="1">
      <c r="B156" s="131"/>
      <c r="C156" s="132" t="s">
        <v>193</v>
      </c>
      <c r="D156" s="132" t="s">
        <v>130</v>
      </c>
      <c r="E156" s="133" t="s">
        <v>555</v>
      </c>
      <c r="F156" s="182" t="s">
        <v>556</v>
      </c>
      <c r="G156" s="135" t="s">
        <v>495</v>
      </c>
      <c r="H156" s="136">
        <v>2</v>
      </c>
      <c r="I156" s="137"/>
      <c r="J156" s="138">
        <f t="shared" si="20"/>
        <v>0</v>
      </c>
      <c r="K156" s="139"/>
      <c r="L156" s="30"/>
      <c r="M156" s="140" t="s">
        <v>1</v>
      </c>
      <c r="N156" s="141" t="s">
        <v>38</v>
      </c>
      <c r="P156" s="142">
        <f t="shared" si="21"/>
        <v>0</v>
      </c>
      <c r="Q156" s="142">
        <v>0</v>
      </c>
      <c r="R156" s="142">
        <f t="shared" si="22"/>
        <v>0</v>
      </c>
      <c r="S156" s="142">
        <v>0</v>
      </c>
      <c r="T156" s="143">
        <f t="shared" si="23"/>
        <v>0</v>
      </c>
      <c r="AR156" s="144" t="s">
        <v>134</v>
      </c>
      <c r="AT156" s="144" t="s">
        <v>130</v>
      </c>
      <c r="AU156" s="144" t="s">
        <v>80</v>
      </c>
      <c r="AY156" s="15" t="s">
        <v>128</v>
      </c>
      <c r="BE156" s="145">
        <f t="shared" si="24"/>
        <v>0</v>
      </c>
      <c r="BF156" s="145">
        <f t="shared" si="25"/>
        <v>0</v>
      </c>
      <c r="BG156" s="145">
        <f t="shared" si="26"/>
        <v>0</v>
      </c>
      <c r="BH156" s="145">
        <f t="shared" si="27"/>
        <v>0</v>
      </c>
      <c r="BI156" s="145">
        <f t="shared" si="28"/>
        <v>0</v>
      </c>
      <c r="BJ156" s="15" t="s">
        <v>80</v>
      </c>
      <c r="BK156" s="145">
        <f t="shared" si="29"/>
        <v>0</v>
      </c>
      <c r="BL156" s="15" t="s">
        <v>134</v>
      </c>
      <c r="BM156" s="144" t="s">
        <v>557</v>
      </c>
    </row>
    <row r="157" spans="2:65" s="1" customFormat="1" ht="24.2" customHeight="1">
      <c r="B157" s="131"/>
      <c r="C157" s="132" t="s">
        <v>261</v>
      </c>
      <c r="D157" s="132" t="s">
        <v>130</v>
      </c>
      <c r="E157" s="133" t="s">
        <v>558</v>
      </c>
      <c r="F157" s="134" t="s">
        <v>559</v>
      </c>
      <c r="G157" s="135" t="s">
        <v>495</v>
      </c>
      <c r="H157" s="136">
        <v>11</v>
      </c>
      <c r="I157" s="137"/>
      <c r="J157" s="138">
        <f t="shared" si="20"/>
        <v>0</v>
      </c>
      <c r="K157" s="139"/>
      <c r="L157" s="30"/>
      <c r="M157" s="140" t="s">
        <v>1</v>
      </c>
      <c r="N157" s="141" t="s">
        <v>38</v>
      </c>
      <c r="P157" s="142">
        <f t="shared" si="21"/>
        <v>0</v>
      </c>
      <c r="Q157" s="142">
        <v>0</v>
      </c>
      <c r="R157" s="142">
        <f t="shared" si="22"/>
        <v>0</v>
      </c>
      <c r="S157" s="142">
        <v>0</v>
      </c>
      <c r="T157" s="143">
        <f t="shared" si="23"/>
        <v>0</v>
      </c>
      <c r="AR157" s="144" t="s">
        <v>134</v>
      </c>
      <c r="AT157" s="144" t="s">
        <v>130</v>
      </c>
      <c r="AU157" s="144" t="s">
        <v>80</v>
      </c>
      <c r="AY157" s="15" t="s">
        <v>128</v>
      </c>
      <c r="BE157" s="145">
        <f t="shared" si="24"/>
        <v>0</v>
      </c>
      <c r="BF157" s="145">
        <f t="shared" si="25"/>
        <v>0</v>
      </c>
      <c r="BG157" s="145">
        <f t="shared" si="26"/>
        <v>0</v>
      </c>
      <c r="BH157" s="145">
        <f t="shared" si="27"/>
        <v>0</v>
      </c>
      <c r="BI157" s="145">
        <f t="shared" si="28"/>
        <v>0</v>
      </c>
      <c r="BJ157" s="15" t="s">
        <v>80</v>
      </c>
      <c r="BK157" s="145">
        <f t="shared" si="29"/>
        <v>0</v>
      </c>
      <c r="BL157" s="15" t="s">
        <v>134</v>
      </c>
      <c r="BM157" s="144" t="s">
        <v>560</v>
      </c>
    </row>
    <row r="158" spans="2:65" s="1" customFormat="1" ht="16.5" customHeight="1">
      <c r="B158" s="131"/>
      <c r="C158" s="132" t="s">
        <v>196</v>
      </c>
      <c r="D158" s="132" t="s">
        <v>130</v>
      </c>
      <c r="E158" s="133" t="s">
        <v>561</v>
      </c>
      <c r="F158" s="134" t="s">
        <v>562</v>
      </c>
      <c r="G158" s="135" t="s">
        <v>141</v>
      </c>
      <c r="H158" s="136">
        <v>77</v>
      </c>
      <c r="I158" s="137"/>
      <c r="J158" s="138">
        <f t="shared" si="20"/>
        <v>0</v>
      </c>
      <c r="K158" s="139"/>
      <c r="L158" s="30"/>
      <c r="M158" s="140" t="s">
        <v>1</v>
      </c>
      <c r="N158" s="141" t="s">
        <v>38</v>
      </c>
      <c r="P158" s="142">
        <f t="shared" si="21"/>
        <v>0</v>
      </c>
      <c r="Q158" s="142">
        <v>0</v>
      </c>
      <c r="R158" s="142">
        <f t="shared" si="22"/>
        <v>0</v>
      </c>
      <c r="S158" s="142">
        <v>0</v>
      </c>
      <c r="T158" s="143">
        <f t="shared" si="23"/>
        <v>0</v>
      </c>
      <c r="AR158" s="144" t="s">
        <v>134</v>
      </c>
      <c r="AT158" s="144" t="s">
        <v>130</v>
      </c>
      <c r="AU158" s="144" t="s">
        <v>80</v>
      </c>
      <c r="AY158" s="15" t="s">
        <v>128</v>
      </c>
      <c r="BE158" s="145">
        <f t="shared" si="24"/>
        <v>0</v>
      </c>
      <c r="BF158" s="145">
        <f t="shared" si="25"/>
        <v>0</v>
      </c>
      <c r="BG158" s="145">
        <f t="shared" si="26"/>
        <v>0</v>
      </c>
      <c r="BH158" s="145">
        <f t="shared" si="27"/>
        <v>0</v>
      </c>
      <c r="BI158" s="145">
        <f t="shared" si="28"/>
        <v>0</v>
      </c>
      <c r="BJ158" s="15" t="s">
        <v>80</v>
      </c>
      <c r="BK158" s="145">
        <f t="shared" si="29"/>
        <v>0</v>
      </c>
      <c r="BL158" s="15" t="s">
        <v>134</v>
      </c>
      <c r="BM158" s="144" t="s">
        <v>563</v>
      </c>
    </row>
    <row r="159" spans="2:65" s="1" customFormat="1" ht="16.5" customHeight="1">
      <c r="B159" s="131"/>
      <c r="C159" s="132" t="s">
        <v>399</v>
      </c>
      <c r="D159" s="132" t="s">
        <v>130</v>
      </c>
      <c r="E159" s="133" t="s">
        <v>564</v>
      </c>
      <c r="F159" s="134" t="s">
        <v>565</v>
      </c>
      <c r="G159" s="135" t="s">
        <v>495</v>
      </c>
      <c r="H159" s="136">
        <v>11</v>
      </c>
      <c r="I159" s="137"/>
      <c r="J159" s="138">
        <f t="shared" si="20"/>
        <v>0</v>
      </c>
      <c r="K159" s="139"/>
      <c r="L159" s="30"/>
      <c r="M159" s="140" t="s">
        <v>1</v>
      </c>
      <c r="N159" s="141" t="s">
        <v>38</v>
      </c>
      <c r="P159" s="142">
        <f t="shared" si="21"/>
        <v>0</v>
      </c>
      <c r="Q159" s="142">
        <v>0</v>
      </c>
      <c r="R159" s="142">
        <f t="shared" si="22"/>
        <v>0</v>
      </c>
      <c r="S159" s="142">
        <v>0</v>
      </c>
      <c r="T159" s="143">
        <f t="shared" si="23"/>
        <v>0</v>
      </c>
      <c r="AR159" s="144" t="s">
        <v>134</v>
      </c>
      <c r="AT159" s="144" t="s">
        <v>130</v>
      </c>
      <c r="AU159" s="144" t="s">
        <v>80</v>
      </c>
      <c r="AY159" s="15" t="s">
        <v>128</v>
      </c>
      <c r="BE159" s="145">
        <f t="shared" si="24"/>
        <v>0</v>
      </c>
      <c r="BF159" s="145">
        <f t="shared" si="25"/>
        <v>0</v>
      </c>
      <c r="BG159" s="145">
        <f t="shared" si="26"/>
        <v>0</v>
      </c>
      <c r="BH159" s="145">
        <f t="shared" si="27"/>
        <v>0</v>
      </c>
      <c r="BI159" s="145">
        <f t="shared" si="28"/>
        <v>0</v>
      </c>
      <c r="BJ159" s="15" t="s">
        <v>80</v>
      </c>
      <c r="BK159" s="145">
        <f t="shared" si="29"/>
        <v>0</v>
      </c>
      <c r="BL159" s="15" t="s">
        <v>134</v>
      </c>
      <c r="BM159" s="144" t="s">
        <v>566</v>
      </c>
    </row>
    <row r="160" spans="2:65" s="1" customFormat="1" ht="16.5" customHeight="1">
      <c r="B160" s="131"/>
      <c r="C160" s="132" t="s">
        <v>200</v>
      </c>
      <c r="D160" s="132" t="s">
        <v>130</v>
      </c>
      <c r="E160" s="133" t="s">
        <v>567</v>
      </c>
      <c r="F160" s="134" t="s">
        <v>568</v>
      </c>
      <c r="G160" s="135" t="s">
        <v>569</v>
      </c>
      <c r="H160" s="136">
        <v>1</v>
      </c>
      <c r="I160" s="137"/>
      <c r="J160" s="138">
        <f t="shared" si="20"/>
        <v>0</v>
      </c>
      <c r="K160" s="139"/>
      <c r="L160" s="30"/>
      <c r="M160" s="140" t="s">
        <v>1</v>
      </c>
      <c r="N160" s="141" t="s">
        <v>38</v>
      </c>
      <c r="P160" s="142">
        <f t="shared" si="21"/>
        <v>0</v>
      </c>
      <c r="Q160" s="142">
        <v>0</v>
      </c>
      <c r="R160" s="142">
        <f t="shared" si="22"/>
        <v>0</v>
      </c>
      <c r="S160" s="142">
        <v>0</v>
      </c>
      <c r="T160" s="143">
        <f t="shared" si="23"/>
        <v>0</v>
      </c>
      <c r="AR160" s="144" t="s">
        <v>134</v>
      </c>
      <c r="AT160" s="144" t="s">
        <v>130</v>
      </c>
      <c r="AU160" s="144" t="s">
        <v>80</v>
      </c>
      <c r="AY160" s="15" t="s">
        <v>128</v>
      </c>
      <c r="BE160" s="145">
        <f t="shared" si="24"/>
        <v>0</v>
      </c>
      <c r="BF160" s="145">
        <f t="shared" si="25"/>
        <v>0</v>
      </c>
      <c r="BG160" s="145">
        <f t="shared" si="26"/>
        <v>0</v>
      </c>
      <c r="BH160" s="145">
        <f t="shared" si="27"/>
        <v>0</v>
      </c>
      <c r="BI160" s="145">
        <f t="shared" si="28"/>
        <v>0</v>
      </c>
      <c r="BJ160" s="15" t="s">
        <v>80</v>
      </c>
      <c r="BK160" s="145">
        <f t="shared" si="29"/>
        <v>0</v>
      </c>
      <c r="BL160" s="15" t="s">
        <v>134</v>
      </c>
      <c r="BM160" s="144" t="s">
        <v>570</v>
      </c>
    </row>
    <row r="161" spans="2:65" s="1" customFormat="1" ht="16.5" customHeight="1">
      <c r="B161" s="131"/>
      <c r="C161" s="132" t="s">
        <v>407</v>
      </c>
      <c r="D161" s="132" t="s">
        <v>130</v>
      </c>
      <c r="E161" s="133" t="s">
        <v>571</v>
      </c>
      <c r="F161" s="134" t="s">
        <v>572</v>
      </c>
      <c r="G161" s="135" t="s">
        <v>569</v>
      </c>
      <c r="H161" s="136">
        <v>1</v>
      </c>
      <c r="I161" s="137"/>
      <c r="J161" s="138">
        <f t="shared" si="20"/>
        <v>0</v>
      </c>
      <c r="K161" s="139"/>
      <c r="L161" s="30"/>
      <c r="M161" s="140" t="s">
        <v>1</v>
      </c>
      <c r="N161" s="141" t="s">
        <v>38</v>
      </c>
      <c r="P161" s="142">
        <f t="shared" si="21"/>
        <v>0</v>
      </c>
      <c r="Q161" s="142">
        <v>0</v>
      </c>
      <c r="R161" s="142">
        <f t="shared" si="22"/>
        <v>0</v>
      </c>
      <c r="S161" s="142">
        <v>0</v>
      </c>
      <c r="T161" s="143">
        <f t="shared" si="23"/>
        <v>0</v>
      </c>
      <c r="AR161" s="144" t="s">
        <v>134</v>
      </c>
      <c r="AT161" s="144" t="s">
        <v>130</v>
      </c>
      <c r="AU161" s="144" t="s">
        <v>80</v>
      </c>
      <c r="AY161" s="15" t="s">
        <v>128</v>
      </c>
      <c r="BE161" s="145">
        <f t="shared" si="24"/>
        <v>0</v>
      </c>
      <c r="BF161" s="145">
        <f t="shared" si="25"/>
        <v>0</v>
      </c>
      <c r="BG161" s="145">
        <f t="shared" si="26"/>
        <v>0</v>
      </c>
      <c r="BH161" s="145">
        <f t="shared" si="27"/>
        <v>0</v>
      </c>
      <c r="BI161" s="145">
        <f t="shared" si="28"/>
        <v>0</v>
      </c>
      <c r="BJ161" s="15" t="s">
        <v>80</v>
      </c>
      <c r="BK161" s="145">
        <f t="shared" si="29"/>
        <v>0</v>
      </c>
      <c r="BL161" s="15" t="s">
        <v>134</v>
      </c>
      <c r="BM161" s="144" t="s">
        <v>573</v>
      </c>
    </row>
    <row r="162" spans="2:63" s="11" customFormat="1" ht="25.9" customHeight="1">
      <c r="B162" s="119"/>
      <c r="D162" s="120" t="s">
        <v>72</v>
      </c>
      <c r="E162" s="121" t="s">
        <v>574</v>
      </c>
      <c r="F162" s="121" t="s">
        <v>575</v>
      </c>
      <c r="I162" s="122"/>
      <c r="J162" s="123">
        <f>BK162</f>
        <v>0</v>
      </c>
      <c r="L162" s="119"/>
      <c r="M162" s="124"/>
      <c r="P162" s="125">
        <f>SUM(P163:P165)</f>
        <v>0</v>
      </c>
      <c r="R162" s="125">
        <f>SUM(R163:R165)</f>
        <v>0</v>
      </c>
      <c r="T162" s="126">
        <f>SUM(T163:T165)</f>
        <v>0</v>
      </c>
      <c r="AR162" s="120" t="s">
        <v>80</v>
      </c>
      <c r="AT162" s="127" t="s">
        <v>72</v>
      </c>
      <c r="AU162" s="127" t="s">
        <v>73</v>
      </c>
      <c r="AY162" s="120" t="s">
        <v>128</v>
      </c>
      <c r="BK162" s="128">
        <f>SUM(BK163:BK165)</f>
        <v>0</v>
      </c>
    </row>
    <row r="163" spans="2:65" s="1" customFormat="1" ht="16.5" customHeight="1">
      <c r="B163" s="131"/>
      <c r="C163" s="132" t="s">
        <v>203</v>
      </c>
      <c r="D163" s="132" t="s">
        <v>130</v>
      </c>
      <c r="E163" s="133" t="s">
        <v>576</v>
      </c>
      <c r="F163" s="134" t="s">
        <v>577</v>
      </c>
      <c r="G163" s="135" t="s">
        <v>569</v>
      </c>
      <c r="H163" s="136">
        <v>1</v>
      </c>
      <c r="I163" s="137"/>
      <c r="J163" s="138">
        <f>ROUND(I163*H163,2)</f>
        <v>0</v>
      </c>
      <c r="K163" s="139"/>
      <c r="L163" s="30"/>
      <c r="M163" s="140" t="s">
        <v>1</v>
      </c>
      <c r="N163" s="141" t="s">
        <v>38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134</v>
      </c>
      <c r="AT163" s="144" t="s">
        <v>130</v>
      </c>
      <c r="AU163" s="144" t="s">
        <v>80</v>
      </c>
      <c r="AY163" s="15" t="s">
        <v>128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5" t="s">
        <v>80</v>
      </c>
      <c r="BK163" s="145">
        <f>ROUND(I163*H163,2)</f>
        <v>0</v>
      </c>
      <c r="BL163" s="15" t="s">
        <v>134</v>
      </c>
      <c r="BM163" s="144" t="s">
        <v>578</v>
      </c>
    </row>
    <row r="164" spans="2:65" s="1" customFormat="1" ht="37.9" customHeight="1">
      <c r="B164" s="131"/>
      <c r="C164" s="132" t="s">
        <v>418</v>
      </c>
      <c r="D164" s="132" t="s">
        <v>130</v>
      </c>
      <c r="E164" s="133" t="s">
        <v>579</v>
      </c>
      <c r="F164" s="134" t="s">
        <v>580</v>
      </c>
      <c r="G164" s="135" t="s">
        <v>569</v>
      </c>
      <c r="H164" s="136">
        <v>1</v>
      </c>
      <c r="I164" s="137"/>
      <c r="J164" s="138">
        <f>ROUND(I164*H164,2)</f>
        <v>0</v>
      </c>
      <c r="K164" s="139"/>
      <c r="L164" s="30"/>
      <c r="M164" s="140" t="s">
        <v>1</v>
      </c>
      <c r="N164" s="141" t="s">
        <v>38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134</v>
      </c>
      <c r="AT164" s="144" t="s">
        <v>130</v>
      </c>
      <c r="AU164" s="144" t="s">
        <v>80</v>
      </c>
      <c r="AY164" s="15" t="s">
        <v>128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5" t="s">
        <v>80</v>
      </c>
      <c r="BK164" s="145">
        <f>ROUND(I164*H164,2)</f>
        <v>0</v>
      </c>
      <c r="BL164" s="15" t="s">
        <v>134</v>
      </c>
      <c r="BM164" s="144" t="s">
        <v>581</v>
      </c>
    </row>
    <row r="165" spans="2:65" s="1" customFormat="1" ht="24.2" customHeight="1">
      <c r="B165" s="131"/>
      <c r="C165" s="132" t="s">
        <v>206</v>
      </c>
      <c r="D165" s="132" t="s">
        <v>130</v>
      </c>
      <c r="E165" s="133" t="s">
        <v>582</v>
      </c>
      <c r="F165" s="134" t="s">
        <v>583</v>
      </c>
      <c r="G165" s="135" t="s">
        <v>495</v>
      </c>
      <c r="H165" s="136">
        <v>22</v>
      </c>
      <c r="I165" s="137"/>
      <c r="J165" s="138">
        <f>ROUND(I165*H165,2)</f>
        <v>0</v>
      </c>
      <c r="K165" s="139"/>
      <c r="L165" s="30"/>
      <c r="M165" s="172" t="s">
        <v>1</v>
      </c>
      <c r="N165" s="173" t="s">
        <v>38</v>
      </c>
      <c r="O165" s="174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AR165" s="144" t="s">
        <v>134</v>
      </c>
      <c r="AT165" s="144" t="s">
        <v>130</v>
      </c>
      <c r="AU165" s="144" t="s">
        <v>80</v>
      </c>
      <c r="AY165" s="15" t="s">
        <v>128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5" t="s">
        <v>80</v>
      </c>
      <c r="BK165" s="145">
        <f>ROUND(I165*H165,2)</f>
        <v>0</v>
      </c>
      <c r="BL165" s="15" t="s">
        <v>134</v>
      </c>
      <c r="BM165" s="144" t="s">
        <v>584</v>
      </c>
    </row>
    <row r="166" spans="2:12" s="1" customFormat="1" ht="6.95" customHeight="1"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30"/>
    </row>
    <row r="169" ht="12.75">
      <c r="F169" s="180" t="s">
        <v>847</v>
      </c>
    </row>
    <row r="170" ht="12.75">
      <c r="F170" s="181" t="s">
        <v>848</v>
      </c>
    </row>
  </sheetData>
  <autoFilter ref="C119:K16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5" t="s">
        <v>91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5" customHeight="1">
      <c r="B4" s="18"/>
      <c r="D4" s="19" t="s">
        <v>98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0" t="str">
        <f>'Rekapitulace stavby'!K6</f>
        <v>Kolín - stavební úpravy ulice Zborovská, akce 2217</v>
      </c>
      <c r="F7" s="231"/>
      <c r="G7" s="231"/>
      <c r="H7" s="231"/>
      <c r="L7" s="18"/>
    </row>
    <row r="8" spans="2:12" s="1" customFormat="1" ht="12" customHeight="1">
      <c r="B8" s="30"/>
      <c r="D8" s="25" t="s">
        <v>99</v>
      </c>
      <c r="L8" s="30"/>
    </row>
    <row r="9" spans="2:12" s="1" customFormat="1" ht="16.5" customHeight="1">
      <c r="B9" s="30"/>
      <c r="E9" s="215" t="s">
        <v>585</v>
      </c>
      <c r="F9" s="229"/>
      <c r="G9" s="229"/>
      <c r="H9" s="22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6. 4. 2023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2" t="str">
        <f>'Rekapitulace stavby'!E14</f>
        <v>Vyplň údaj</v>
      </c>
      <c r="F18" s="202"/>
      <c r="G18" s="202"/>
      <c r="H18" s="202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32</v>
      </c>
      <c r="L26" s="30"/>
    </row>
    <row r="27" spans="2:12" s="7" customFormat="1" ht="16.5" customHeight="1">
      <c r="B27" s="87"/>
      <c r="E27" s="206" t="s">
        <v>1</v>
      </c>
      <c r="F27" s="206"/>
      <c r="G27" s="206"/>
      <c r="H27" s="206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33</v>
      </c>
      <c r="J30" s="64">
        <f>ROUND(J127,2)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35</v>
      </c>
      <c r="I32" s="33" t="s">
        <v>34</v>
      </c>
      <c r="J32" s="33" t="s">
        <v>36</v>
      </c>
      <c r="L32" s="30"/>
    </row>
    <row r="33" spans="2:12" s="1" customFormat="1" ht="14.45" customHeight="1">
      <c r="B33" s="30"/>
      <c r="D33" s="53" t="s">
        <v>37</v>
      </c>
      <c r="E33" s="25" t="s">
        <v>38</v>
      </c>
      <c r="F33" s="89">
        <f>ROUND((SUM(BE127:BE207)),2)</f>
        <v>0</v>
      </c>
      <c r="I33" s="90">
        <v>0.21</v>
      </c>
      <c r="J33" s="89">
        <f>ROUND(((SUM(BE127:BE207))*I33),2)</f>
        <v>0</v>
      </c>
      <c r="L33" s="30"/>
    </row>
    <row r="34" spans="2:12" s="1" customFormat="1" ht="14.45" customHeight="1">
      <c r="B34" s="30"/>
      <c r="E34" s="25" t="s">
        <v>39</v>
      </c>
      <c r="F34" s="89">
        <f>ROUND((SUM(BF127:BF207)),2)</f>
        <v>0</v>
      </c>
      <c r="I34" s="90">
        <v>0.15</v>
      </c>
      <c r="J34" s="89">
        <f>ROUND(((SUM(BF127:BF207))*I34),2)</f>
        <v>0</v>
      </c>
      <c r="L34" s="30"/>
    </row>
    <row r="35" spans="2:12" s="1" customFormat="1" ht="14.45" customHeight="1" hidden="1">
      <c r="B35" s="30"/>
      <c r="E35" s="25" t="s">
        <v>40</v>
      </c>
      <c r="F35" s="89">
        <f>ROUND((SUM(BG127:BG207)),2)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89">
        <f>ROUND((SUM(BH127:BH207)),2)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89">
        <f>ROUND((SUM(BI127:BI207)),2)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43</v>
      </c>
      <c r="E39" s="55"/>
      <c r="F39" s="55"/>
      <c r="G39" s="93" t="s">
        <v>44</v>
      </c>
      <c r="H39" s="94" t="s">
        <v>45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48</v>
      </c>
      <c r="E61" s="32"/>
      <c r="F61" s="97" t="s">
        <v>49</v>
      </c>
      <c r="G61" s="41" t="s">
        <v>48</v>
      </c>
      <c r="H61" s="32"/>
      <c r="I61" s="32"/>
      <c r="J61" s="98" t="s">
        <v>49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48</v>
      </c>
      <c r="E76" s="32"/>
      <c r="F76" s="97" t="s">
        <v>49</v>
      </c>
      <c r="G76" s="41" t="s">
        <v>48</v>
      </c>
      <c r="H76" s="32"/>
      <c r="I76" s="32"/>
      <c r="J76" s="98" t="s">
        <v>49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101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30" t="str">
        <f>E7</f>
        <v>Kolín - stavební úpravy ulice Zborovská, akce 2217</v>
      </c>
      <c r="F85" s="231"/>
      <c r="G85" s="231"/>
      <c r="H85" s="231"/>
      <c r="L85" s="30"/>
    </row>
    <row r="86" spans="2:12" s="1" customFormat="1" ht="12" customHeight="1">
      <c r="B86" s="30"/>
      <c r="C86" s="25" t="s">
        <v>99</v>
      </c>
      <c r="L86" s="30"/>
    </row>
    <row r="87" spans="2:12" s="1" customFormat="1" ht="16.5" customHeight="1">
      <c r="B87" s="30"/>
      <c r="E87" s="215" t="str">
        <f>E9</f>
        <v>04 - SO 04 sadové úpravy</v>
      </c>
      <c r="F87" s="229"/>
      <c r="G87" s="229"/>
      <c r="H87" s="22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6. 4. 2023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102</v>
      </c>
      <c r="D94" s="91"/>
      <c r="E94" s="91"/>
      <c r="F94" s="91"/>
      <c r="G94" s="91"/>
      <c r="H94" s="91"/>
      <c r="I94" s="91"/>
      <c r="J94" s="100" t="s">
        <v>103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104</v>
      </c>
      <c r="J96" s="64">
        <f>J127</f>
        <v>0</v>
      </c>
      <c r="L96" s="30"/>
      <c r="AU96" s="15" t="s">
        <v>105</v>
      </c>
    </row>
    <row r="97" spans="2:12" s="8" customFormat="1" ht="24.95" customHeight="1">
      <c r="B97" s="102"/>
      <c r="D97" s="103" t="s">
        <v>586</v>
      </c>
      <c r="E97" s="104"/>
      <c r="F97" s="104"/>
      <c r="G97" s="104"/>
      <c r="H97" s="104"/>
      <c r="I97" s="104"/>
      <c r="J97" s="105">
        <f>J128</f>
        <v>0</v>
      </c>
      <c r="L97" s="102"/>
    </row>
    <row r="98" spans="2:12" s="8" customFormat="1" ht="24.95" customHeight="1">
      <c r="B98" s="102"/>
      <c r="D98" s="103" t="s">
        <v>587</v>
      </c>
      <c r="E98" s="104"/>
      <c r="F98" s="104"/>
      <c r="G98" s="104"/>
      <c r="H98" s="104"/>
      <c r="I98" s="104"/>
      <c r="J98" s="105">
        <f>J134</f>
        <v>0</v>
      </c>
      <c r="L98" s="102"/>
    </row>
    <row r="99" spans="2:12" s="8" customFormat="1" ht="24.95" customHeight="1">
      <c r="B99" s="102"/>
      <c r="D99" s="103" t="s">
        <v>588</v>
      </c>
      <c r="E99" s="104"/>
      <c r="F99" s="104"/>
      <c r="G99" s="104"/>
      <c r="H99" s="104"/>
      <c r="I99" s="104"/>
      <c r="J99" s="105">
        <f>J142</f>
        <v>0</v>
      </c>
      <c r="L99" s="102"/>
    </row>
    <row r="100" spans="2:12" s="8" customFormat="1" ht="24.95" customHeight="1">
      <c r="B100" s="102"/>
      <c r="D100" s="103" t="s">
        <v>589</v>
      </c>
      <c r="E100" s="104"/>
      <c r="F100" s="104"/>
      <c r="G100" s="104"/>
      <c r="H100" s="104"/>
      <c r="I100" s="104"/>
      <c r="J100" s="105">
        <f>J144</f>
        <v>0</v>
      </c>
      <c r="L100" s="102"/>
    </row>
    <row r="101" spans="2:12" s="8" customFormat="1" ht="24.95" customHeight="1">
      <c r="B101" s="102"/>
      <c r="D101" s="103" t="s">
        <v>590</v>
      </c>
      <c r="E101" s="104"/>
      <c r="F101" s="104"/>
      <c r="G101" s="104"/>
      <c r="H101" s="104"/>
      <c r="I101" s="104"/>
      <c r="J101" s="105">
        <f>J163</f>
        <v>0</v>
      </c>
      <c r="L101" s="102"/>
    </row>
    <row r="102" spans="2:12" s="8" customFormat="1" ht="24.95" customHeight="1">
      <c r="B102" s="102"/>
      <c r="D102" s="103" t="s">
        <v>591</v>
      </c>
      <c r="E102" s="104"/>
      <c r="F102" s="104"/>
      <c r="G102" s="104"/>
      <c r="H102" s="104"/>
      <c r="I102" s="104"/>
      <c r="J102" s="105">
        <f>J180</f>
        <v>0</v>
      </c>
      <c r="L102" s="102"/>
    </row>
    <row r="103" spans="2:12" s="8" customFormat="1" ht="24.95" customHeight="1">
      <c r="B103" s="102"/>
      <c r="D103" s="103" t="s">
        <v>592</v>
      </c>
      <c r="E103" s="104"/>
      <c r="F103" s="104"/>
      <c r="G103" s="104"/>
      <c r="H103" s="104"/>
      <c r="I103" s="104"/>
      <c r="J103" s="105">
        <f>J192</f>
        <v>0</v>
      </c>
      <c r="L103" s="102"/>
    </row>
    <row r="104" spans="2:12" s="8" customFormat="1" ht="24.95" customHeight="1">
      <c r="B104" s="102"/>
      <c r="D104" s="103" t="s">
        <v>593</v>
      </c>
      <c r="E104" s="104"/>
      <c r="F104" s="104"/>
      <c r="G104" s="104"/>
      <c r="H104" s="104"/>
      <c r="I104" s="104"/>
      <c r="J104" s="105">
        <f>J193</f>
        <v>0</v>
      </c>
      <c r="L104" s="102"/>
    </row>
    <row r="105" spans="2:12" s="8" customFormat="1" ht="24.95" customHeight="1">
      <c r="B105" s="102"/>
      <c r="D105" s="103" t="s">
        <v>594</v>
      </c>
      <c r="E105" s="104"/>
      <c r="F105" s="104"/>
      <c r="G105" s="104"/>
      <c r="H105" s="104"/>
      <c r="I105" s="104"/>
      <c r="J105" s="105">
        <f>J195</f>
        <v>0</v>
      </c>
      <c r="L105" s="102"/>
    </row>
    <row r="106" spans="2:12" s="8" customFormat="1" ht="24.95" customHeight="1">
      <c r="B106" s="102"/>
      <c r="D106" s="103" t="s">
        <v>595</v>
      </c>
      <c r="E106" s="104"/>
      <c r="F106" s="104"/>
      <c r="G106" s="104"/>
      <c r="H106" s="104"/>
      <c r="I106" s="104"/>
      <c r="J106" s="105">
        <f>J203</f>
        <v>0</v>
      </c>
      <c r="L106" s="102"/>
    </row>
    <row r="107" spans="2:12" s="8" customFormat="1" ht="24.95" customHeight="1">
      <c r="B107" s="102"/>
      <c r="D107" s="103" t="s">
        <v>596</v>
      </c>
      <c r="E107" s="104"/>
      <c r="F107" s="104"/>
      <c r="G107" s="104"/>
      <c r="H107" s="104"/>
      <c r="I107" s="104"/>
      <c r="J107" s="105">
        <f>J205</f>
        <v>0</v>
      </c>
      <c r="L107" s="102"/>
    </row>
    <row r="108" spans="2:12" s="1" customFormat="1" ht="21.75" customHeight="1">
      <c r="B108" s="30"/>
      <c r="L108" s="30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0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0"/>
    </row>
    <row r="114" spans="2:12" s="1" customFormat="1" ht="24.95" customHeight="1">
      <c r="B114" s="30"/>
      <c r="C114" s="19" t="s">
        <v>113</v>
      </c>
      <c r="L114" s="30"/>
    </row>
    <row r="115" spans="2:12" s="1" customFormat="1" ht="6.95" customHeight="1">
      <c r="B115" s="30"/>
      <c r="L115" s="30"/>
    </row>
    <row r="116" spans="2:12" s="1" customFormat="1" ht="12" customHeight="1">
      <c r="B116" s="30"/>
      <c r="C116" s="25" t="s">
        <v>16</v>
      </c>
      <c r="L116" s="30"/>
    </row>
    <row r="117" spans="2:12" s="1" customFormat="1" ht="16.5" customHeight="1">
      <c r="B117" s="30"/>
      <c r="E117" s="230" t="str">
        <f>E7</f>
        <v>Kolín - stavební úpravy ulice Zborovská, akce 2217</v>
      </c>
      <c r="F117" s="231"/>
      <c r="G117" s="231"/>
      <c r="H117" s="231"/>
      <c r="L117" s="30"/>
    </row>
    <row r="118" spans="2:12" s="1" customFormat="1" ht="12" customHeight="1">
      <c r="B118" s="30"/>
      <c r="C118" s="25" t="s">
        <v>99</v>
      </c>
      <c r="L118" s="30"/>
    </row>
    <row r="119" spans="2:12" s="1" customFormat="1" ht="16.5" customHeight="1">
      <c r="B119" s="30"/>
      <c r="E119" s="215" t="str">
        <f>E9</f>
        <v>04 - SO 04 sadové úpravy</v>
      </c>
      <c r="F119" s="229"/>
      <c r="G119" s="229"/>
      <c r="H119" s="229"/>
      <c r="L119" s="30"/>
    </row>
    <row r="120" spans="2:12" s="1" customFormat="1" ht="6.95" customHeight="1">
      <c r="B120" s="30"/>
      <c r="L120" s="30"/>
    </row>
    <row r="121" spans="2:12" s="1" customFormat="1" ht="12" customHeight="1">
      <c r="B121" s="30"/>
      <c r="C121" s="25" t="s">
        <v>20</v>
      </c>
      <c r="F121" s="23" t="str">
        <f>F12</f>
        <v xml:space="preserve"> </v>
      </c>
      <c r="I121" s="25" t="s">
        <v>22</v>
      </c>
      <c r="J121" s="50" t="str">
        <f>IF(J12="","",J12)</f>
        <v>6. 4. 2023</v>
      </c>
      <c r="L121" s="30"/>
    </row>
    <row r="122" spans="2:12" s="1" customFormat="1" ht="6.95" customHeight="1">
      <c r="B122" s="30"/>
      <c r="L122" s="30"/>
    </row>
    <row r="123" spans="2:12" s="1" customFormat="1" ht="15.2" customHeight="1">
      <c r="B123" s="30"/>
      <c r="C123" s="25" t="s">
        <v>24</v>
      </c>
      <c r="F123" s="23" t="str">
        <f>E15</f>
        <v xml:space="preserve"> </v>
      </c>
      <c r="I123" s="25" t="s">
        <v>29</v>
      </c>
      <c r="J123" s="28" t="str">
        <f>E21</f>
        <v xml:space="preserve"> </v>
      </c>
      <c r="L123" s="30"/>
    </row>
    <row r="124" spans="2:12" s="1" customFormat="1" ht="15.2" customHeight="1">
      <c r="B124" s="30"/>
      <c r="C124" s="25" t="s">
        <v>27</v>
      </c>
      <c r="F124" s="23" t="str">
        <f>IF(E18="","",E18)</f>
        <v>Vyplň údaj</v>
      </c>
      <c r="I124" s="25" t="s">
        <v>31</v>
      </c>
      <c r="J124" s="28" t="str">
        <f>E24</f>
        <v xml:space="preserve"> </v>
      </c>
      <c r="L124" s="30"/>
    </row>
    <row r="125" spans="2:12" s="1" customFormat="1" ht="10.35" customHeight="1">
      <c r="B125" s="30"/>
      <c r="L125" s="30"/>
    </row>
    <row r="126" spans="2:20" s="10" customFormat="1" ht="29.25" customHeight="1">
      <c r="B126" s="110"/>
      <c r="C126" s="111" t="s">
        <v>114</v>
      </c>
      <c r="D126" s="112" t="s">
        <v>58</v>
      </c>
      <c r="E126" s="112" t="s">
        <v>54</v>
      </c>
      <c r="F126" s="112" t="s">
        <v>55</v>
      </c>
      <c r="G126" s="112" t="s">
        <v>115</v>
      </c>
      <c r="H126" s="112" t="s">
        <v>116</v>
      </c>
      <c r="I126" s="112" t="s">
        <v>117</v>
      </c>
      <c r="J126" s="113" t="s">
        <v>103</v>
      </c>
      <c r="K126" s="114" t="s">
        <v>118</v>
      </c>
      <c r="L126" s="110"/>
      <c r="M126" s="57" t="s">
        <v>1</v>
      </c>
      <c r="N126" s="58" t="s">
        <v>37</v>
      </c>
      <c r="O126" s="58" t="s">
        <v>119</v>
      </c>
      <c r="P126" s="58" t="s">
        <v>120</v>
      </c>
      <c r="Q126" s="58" t="s">
        <v>121</v>
      </c>
      <c r="R126" s="58" t="s">
        <v>122</v>
      </c>
      <c r="S126" s="58" t="s">
        <v>123</v>
      </c>
      <c r="T126" s="59" t="s">
        <v>124</v>
      </c>
    </row>
    <row r="127" spans="2:63" s="1" customFormat="1" ht="22.9" customHeight="1">
      <c r="B127" s="30"/>
      <c r="C127" s="62" t="s">
        <v>125</v>
      </c>
      <c r="J127" s="115">
        <f>BK127</f>
        <v>0</v>
      </c>
      <c r="L127" s="30"/>
      <c r="M127" s="60"/>
      <c r="N127" s="51"/>
      <c r="O127" s="51"/>
      <c r="P127" s="116">
        <f>P128+P134+P142+P144+P163+P180+P192+P193+P195+P203+P205</f>
        <v>0</v>
      </c>
      <c r="Q127" s="51"/>
      <c r="R127" s="116">
        <f>R128+R134+R142+R144+R163+R180+R192+R193+R195+R203+R205</f>
        <v>0</v>
      </c>
      <c r="S127" s="51"/>
      <c r="T127" s="117">
        <f>T128+T134+T142+T144+T163+T180+T192+T193+T195+T203+T205</f>
        <v>0</v>
      </c>
      <c r="AT127" s="15" t="s">
        <v>72</v>
      </c>
      <c r="AU127" s="15" t="s">
        <v>105</v>
      </c>
      <c r="BK127" s="118">
        <f>BK128+BK134+BK142+BK144+BK163+BK180+BK192+BK193+BK195+BK203+BK205</f>
        <v>0</v>
      </c>
    </row>
    <row r="128" spans="2:63" s="11" customFormat="1" ht="25.9" customHeight="1">
      <c r="B128" s="119"/>
      <c r="D128" s="120" t="s">
        <v>72</v>
      </c>
      <c r="E128" s="121" t="s">
        <v>482</v>
      </c>
      <c r="F128" s="121" t="s">
        <v>597</v>
      </c>
      <c r="I128" s="122"/>
      <c r="J128" s="123">
        <f>BK128</f>
        <v>0</v>
      </c>
      <c r="L128" s="119"/>
      <c r="M128" s="124"/>
      <c r="P128" s="125">
        <f>SUM(P129:P133)</f>
        <v>0</v>
      </c>
      <c r="R128" s="125">
        <f>SUM(R129:R133)</f>
        <v>0</v>
      </c>
      <c r="T128" s="126">
        <f>SUM(T129:T133)</f>
        <v>0</v>
      </c>
      <c r="AR128" s="120" t="s">
        <v>80</v>
      </c>
      <c r="AT128" s="127" t="s">
        <v>72</v>
      </c>
      <c r="AU128" s="127" t="s">
        <v>73</v>
      </c>
      <c r="AY128" s="120" t="s">
        <v>128</v>
      </c>
      <c r="BK128" s="128">
        <f>SUM(BK129:BK133)</f>
        <v>0</v>
      </c>
    </row>
    <row r="129" spans="2:65" s="1" customFormat="1" ht="24.2" customHeight="1">
      <c r="B129" s="131"/>
      <c r="C129" s="132" t="s">
        <v>80</v>
      </c>
      <c r="D129" s="132" t="s">
        <v>130</v>
      </c>
      <c r="E129" s="133" t="s">
        <v>598</v>
      </c>
      <c r="F129" s="134" t="s">
        <v>599</v>
      </c>
      <c r="G129" s="135" t="s">
        <v>495</v>
      </c>
      <c r="H129" s="136">
        <v>1</v>
      </c>
      <c r="I129" s="137"/>
      <c r="J129" s="138">
        <f>ROUND(I129*H129,2)</f>
        <v>0</v>
      </c>
      <c r="K129" s="139"/>
      <c r="L129" s="30"/>
      <c r="M129" s="140" t="s">
        <v>1</v>
      </c>
      <c r="N129" s="141" t="s">
        <v>38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134</v>
      </c>
      <c r="AT129" s="144" t="s">
        <v>130</v>
      </c>
      <c r="AU129" s="144" t="s">
        <v>80</v>
      </c>
      <c r="AY129" s="15" t="s">
        <v>128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5" t="s">
        <v>80</v>
      </c>
      <c r="BK129" s="145">
        <f>ROUND(I129*H129,2)</f>
        <v>0</v>
      </c>
      <c r="BL129" s="15" t="s">
        <v>134</v>
      </c>
      <c r="BM129" s="144" t="s">
        <v>82</v>
      </c>
    </row>
    <row r="130" spans="2:65" s="1" customFormat="1" ht="24.2" customHeight="1">
      <c r="B130" s="131"/>
      <c r="C130" s="132" t="s">
        <v>82</v>
      </c>
      <c r="D130" s="132" t="s">
        <v>130</v>
      </c>
      <c r="E130" s="133" t="s">
        <v>600</v>
      </c>
      <c r="F130" s="134" t="s">
        <v>601</v>
      </c>
      <c r="G130" s="135" t="s">
        <v>495</v>
      </c>
      <c r="H130" s="136">
        <v>1</v>
      </c>
      <c r="I130" s="137"/>
      <c r="J130" s="138">
        <f>ROUND(I130*H130,2)</f>
        <v>0</v>
      </c>
      <c r="K130" s="139"/>
      <c r="L130" s="30"/>
      <c r="M130" s="140" t="s">
        <v>1</v>
      </c>
      <c r="N130" s="141" t="s">
        <v>38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134</v>
      </c>
      <c r="AT130" s="144" t="s">
        <v>130</v>
      </c>
      <c r="AU130" s="144" t="s">
        <v>80</v>
      </c>
      <c r="AY130" s="15" t="s">
        <v>128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5" t="s">
        <v>80</v>
      </c>
      <c r="BK130" s="145">
        <f>ROUND(I130*H130,2)</f>
        <v>0</v>
      </c>
      <c r="BL130" s="15" t="s">
        <v>134</v>
      </c>
      <c r="BM130" s="144" t="s">
        <v>134</v>
      </c>
    </row>
    <row r="131" spans="2:65" s="1" customFormat="1" ht="24.2" customHeight="1">
      <c r="B131" s="131"/>
      <c r="C131" s="132" t="s">
        <v>138</v>
      </c>
      <c r="D131" s="132" t="s">
        <v>130</v>
      </c>
      <c r="E131" s="133" t="s">
        <v>602</v>
      </c>
      <c r="F131" s="134" t="s">
        <v>603</v>
      </c>
      <c r="G131" s="135" t="s">
        <v>495</v>
      </c>
      <c r="H131" s="136">
        <v>1</v>
      </c>
      <c r="I131" s="137"/>
      <c r="J131" s="138">
        <f>ROUND(I131*H131,2)</f>
        <v>0</v>
      </c>
      <c r="K131" s="139"/>
      <c r="L131" s="30"/>
      <c r="M131" s="140" t="s">
        <v>1</v>
      </c>
      <c r="N131" s="141" t="s">
        <v>38</v>
      </c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134</v>
      </c>
      <c r="AT131" s="144" t="s">
        <v>130</v>
      </c>
      <c r="AU131" s="144" t="s">
        <v>80</v>
      </c>
      <c r="AY131" s="15" t="s">
        <v>128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5" t="s">
        <v>80</v>
      </c>
      <c r="BK131" s="145">
        <f>ROUND(I131*H131,2)</f>
        <v>0</v>
      </c>
      <c r="BL131" s="15" t="s">
        <v>134</v>
      </c>
      <c r="BM131" s="144" t="s">
        <v>142</v>
      </c>
    </row>
    <row r="132" spans="2:65" s="1" customFormat="1" ht="24.2" customHeight="1">
      <c r="B132" s="131"/>
      <c r="C132" s="132" t="s">
        <v>134</v>
      </c>
      <c r="D132" s="132" t="s">
        <v>130</v>
      </c>
      <c r="E132" s="133" t="s">
        <v>604</v>
      </c>
      <c r="F132" s="134" t="s">
        <v>605</v>
      </c>
      <c r="G132" s="135" t="s">
        <v>495</v>
      </c>
      <c r="H132" s="136">
        <v>1</v>
      </c>
      <c r="I132" s="137"/>
      <c r="J132" s="138">
        <f>ROUND(I132*H132,2)</f>
        <v>0</v>
      </c>
      <c r="K132" s="139"/>
      <c r="L132" s="30"/>
      <c r="M132" s="140" t="s">
        <v>1</v>
      </c>
      <c r="N132" s="141" t="s">
        <v>38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134</v>
      </c>
      <c r="AT132" s="144" t="s">
        <v>130</v>
      </c>
      <c r="AU132" s="144" t="s">
        <v>80</v>
      </c>
      <c r="AY132" s="15" t="s">
        <v>128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5" t="s">
        <v>80</v>
      </c>
      <c r="BK132" s="145">
        <f>ROUND(I132*H132,2)</f>
        <v>0</v>
      </c>
      <c r="BL132" s="15" t="s">
        <v>134</v>
      </c>
      <c r="BM132" s="144" t="s">
        <v>146</v>
      </c>
    </row>
    <row r="133" spans="2:65" s="1" customFormat="1" ht="24.2" customHeight="1">
      <c r="B133" s="131"/>
      <c r="C133" s="132" t="s">
        <v>147</v>
      </c>
      <c r="D133" s="132" t="s">
        <v>130</v>
      </c>
      <c r="E133" s="133" t="s">
        <v>606</v>
      </c>
      <c r="F133" s="134" t="s">
        <v>607</v>
      </c>
      <c r="G133" s="135" t="s">
        <v>495</v>
      </c>
      <c r="H133" s="136">
        <v>1</v>
      </c>
      <c r="I133" s="137"/>
      <c r="J133" s="138">
        <f>ROUND(I133*H133,2)</f>
        <v>0</v>
      </c>
      <c r="K133" s="139"/>
      <c r="L133" s="30"/>
      <c r="M133" s="140" t="s">
        <v>1</v>
      </c>
      <c r="N133" s="141" t="s">
        <v>38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134</v>
      </c>
      <c r="AT133" s="144" t="s">
        <v>130</v>
      </c>
      <c r="AU133" s="144" t="s">
        <v>80</v>
      </c>
      <c r="AY133" s="15" t="s">
        <v>128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5" t="s">
        <v>80</v>
      </c>
      <c r="BK133" s="145">
        <f>ROUND(I133*H133,2)</f>
        <v>0</v>
      </c>
      <c r="BL133" s="15" t="s">
        <v>134</v>
      </c>
      <c r="BM133" s="144" t="s">
        <v>151</v>
      </c>
    </row>
    <row r="134" spans="2:63" s="11" customFormat="1" ht="25.9" customHeight="1">
      <c r="B134" s="119"/>
      <c r="D134" s="120" t="s">
        <v>72</v>
      </c>
      <c r="E134" s="121" t="s">
        <v>534</v>
      </c>
      <c r="F134" s="121" t="s">
        <v>608</v>
      </c>
      <c r="I134" s="122"/>
      <c r="J134" s="123">
        <f>BK134</f>
        <v>0</v>
      </c>
      <c r="L134" s="119"/>
      <c r="M134" s="124"/>
      <c r="P134" s="125">
        <f>SUM(P135:P141)</f>
        <v>0</v>
      </c>
      <c r="R134" s="125">
        <f>SUM(R135:R141)</f>
        <v>0</v>
      </c>
      <c r="T134" s="126">
        <f>SUM(T135:T141)</f>
        <v>0</v>
      </c>
      <c r="AR134" s="120" t="s">
        <v>80</v>
      </c>
      <c r="AT134" s="127" t="s">
        <v>72</v>
      </c>
      <c r="AU134" s="127" t="s">
        <v>73</v>
      </c>
      <c r="AY134" s="120" t="s">
        <v>128</v>
      </c>
      <c r="BK134" s="128">
        <f>SUM(BK135:BK141)</f>
        <v>0</v>
      </c>
    </row>
    <row r="135" spans="2:65" s="1" customFormat="1" ht="33" customHeight="1">
      <c r="B135" s="131"/>
      <c r="C135" s="132" t="s">
        <v>142</v>
      </c>
      <c r="D135" s="132" t="s">
        <v>130</v>
      </c>
      <c r="E135" s="133" t="s">
        <v>609</v>
      </c>
      <c r="F135" s="134" t="s">
        <v>610</v>
      </c>
      <c r="G135" s="135" t="s">
        <v>274</v>
      </c>
      <c r="H135" s="136">
        <v>5</v>
      </c>
      <c r="I135" s="137"/>
      <c r="J135" s="138">
        <f aca="true" t="shared" si="0" ref="J135:J141">ROUND(I135*H135,2)</f>
        <v>0</v>
      </c>
      <c r="K135" s="139"/>
      <c r="L135" s="30"/>
      <c r="M135" s="140" t="s">
        <v>1</v>
      </c>
      <c r="N135" s="141" t="s">
        <v>38</v>
      </c>
      <c r="P135" s="142">
        <f aca="true" t="shared" si="1" ref="P135:P141">O135*H135</f>
        <v>0</v>
      </c>
      <c r="Q135" s="142">
        <v>0</v>
      </c>
      <c r="R135" s="142">
        <f aca="true" t="shared" si="2" ref="R135:R141">Q135*H135</f>
        <v>0</v>
      </c>
      <c r="S135" s="142">
        <v>0</v>
      </c>
      <c r="T135" s="143">
        <f aca="true" t="shared" si="3" ref="T135:T141">S135*H135</f>
        <v>0</v>
      </c>
      <c r="AR135" s="144" t="s">
        <v>134</v>
      </c>
      <c r="AT135" s="144" t="s">
        <v>130</v>
      </c>
      <c r="AU135" s="144" t="s">
        <v>80</v>
      </c>
      <c r="AY135" s="15" t="s">
        <v>128</v>
      </c>
      <c r="BE135" s="145">
        <f aca="true" t="shared" si="4" ref="BE135:BE141">IF(N135="základní",J135,0)</f>
        <v>0</v>
      </c>
      <c r="BF135" s="145">
        <f aca="true" t="shared" si="5" ref="BF135:BF141">IF(N135="snížená",J135,0)</f>
        <v>0</v>
      </c>
      <c r="BG135" s="145">
        <f aca="true" t="shared" si="6" ref="BG135:BG141">IF(N135="zákl. přenesená",J135,0)</f>
        <v>0</v>
      </c>
      <c r="BH135" s="145">
        <f aca="true" t="shared" si="7" ref="BH135:BH141">IF(N135="sníž. přenesená",J135,0)</f>
        <v>0</v>
      </c>
      <c r="BI135" s="145">
        <f aca="true" t="shared" si="8" ref="BI135:BI141">IF(N135="nulová",J135,0)</f>
        <v>0</v>
      </c>
      <c r="BJ135" s="15" t="s">
        <v>80</v>
      </c>
      <c r="BK135" s="145">
        <f aca="true" t="shared" si="9" ref="BK135:BK141">ROUND(I135*H135,2)</f>
        <v>0</v>
      </c>
      <c r="BL135" s="15" t="s">
        <v>134</v>
      </c>
      <c r="BM135" s="144" t="s">
        <v>155</v>
      </c>
    </row>
    <row r="136" spans="2:65" s="1" customFormat="1" ht="24.2" customHeight="1">
      <c r="B136" s="131"/>
      <c r="C136" s="132" t="s">
        <v>156</v>
      </c>
      <c r="D136" s="132" t="s">
        <v>130</v>
      </c>
      <c r="E136" s="133" t="s">
        <v>611</v>
      </c>
      <c r="F136" s="134" t="s">
        <v>612</v>
      </c>
      <c r="G136" s="135" t="s">
        <v>495</v>
      </c>
      <c r="H136" s="136">
        <v>8</v>
      </c>
      <c r="I136" s="137"/>
      <c r="J136" s="138">
        <f t="shared" si="0"/>
        <v>0</v>
      </c>
      <c r="K136" s="139"/>
      <c r="L136" s="30"/>
      <c r="M136" s="140" t="s">
        <v>1</v>
      </c>
      <c r="N136" s="141" t="s">
        <v>38</v>
      </c>
      <c r="P136" s="142">
        <f t="shared" si="1"/>
        <v>0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134</v>
      </c>
      <c r="AT136" s="144" t="s">
        <v>130</v>
      </c>
      <c r="AU136" s="144" t="s">
        <v>80</v>
      </c>
      <c r="AY136" s="15" t="s">
        <v>128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5" t="s">
        <v>80</v>
      </c>
      <c r="BK136" s="145">
        <f t="shared" si="9"/>
        <v>0</v>
      </c>
      <c r="BL136" s="15" t="s">
        <v>134</v>
      </c>
      <c r="BM136" s="144" t="s">
        <v>160</v>
      </c>
    </row>
    <row r="137" spans="2:65" s="1" customFormat="1" ht="24.2" customHeight="1">
      <c r="B137" s="131"/>
      <c r="C137" s="132" t="s">
        <v>146</v>
      </c>
      <c r="D137" s="132" t="s">
        <v>130</v>
      </c>
      <c r="E137" s="133" t="s">
        <v>613</v>
      </c>
      <c r="F137" s="134" t="s">
        <v>614</v>
      </c>
      <c r="G137" s="135" t="s">
        <v>495</v>
      </c>
      <c r="H137" s="136">
        <v>25</v>
      </c>
      <c r="I137" s="137"/>
      <c r="J137" s="138">
        <f t="shared" si="0"/>
        <v>0</v>
      </c>
      <c r="K137" s="139"/>
      <c r="L137" s="30"/>
      <c r="M137" s="140" t="s">
        <v>1</v>
      </c>
      <c r="N137" s="141" t="s">
        <v>38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134</v>
      </c>
      <c r="AT137" s="144" t="s">
        <v>130</v>
      </c>
      <c r="AU137" s="144" t="s">
        <v>80</v>
      </c>
      <c r="AY137" s="15" t="s">
        <v>128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5" t="s">
        <v>80</v>
      </c>
      <c r="BK137" s="145">
        <f t="shared" si="9"/>
        <v>0</v>
      </c>
      <c r="BL137" s="15" t="s">
        <v>134</v>
      </c>
      <c r="BM137" s="144" t="s">
        <v>164</v>
      </c>
    </row>
    <row r="138" spans="2:65" s="1" customFormat="1" ht="24.2" customHeight="1">
      <c r="B138" s="131"/>
      <c r="C138" s="132" t="s">
        <v>165</v>
      </c>
      <c r="D138" s="132" t="s">
        <v>130</v>
      </c>
      <c r="E138" s="133" t="s">
        <v>615</v>
      </c>
      <c r="F138" s="134" t="s">
        <v>616</v>
      </c>
      <c r="G138" s="135" t="s">
        <v>495</v>
      </c>
      <c r="H138" s="136">
        <v>2</v>
      </c>
      <c r="I138" s="137"/>
      <c r="J138" s="138">
        <f t="shared" si="0"/>
        <v>0</v>
      </c>
      <c r="K138" s="139"/>
      <c r="L138" s="30"/>
      <c r="M138" s="140" t="s">
        <v>1</v>
      </c>
      <c r="N138" s="141" t="s">
        <v>38</v>
      </c>
      <c r="P138" s="142">
        <f t="shared" si="1"/>
        <v>0</v>
      </c>
      <c r="Q138" s="142">
        <v>0</v>
      </c>
      <c r="R138" s="142">
        <f t="shared" si="2"/>
        <v>0</v>
      </c>
      <c r="S138" s="142">
        <v>0</v>
      </c>
      <c r="T138" s="143">
        <f t="shared" si="3"/>
        <v>0</v>
      </c>
      <c r="AR138" s="144" t="s">
        <v>134</v>
      </c>
      <c r="AT138" s="144" t="s">
        <v>130</v>
      </c>
      <c r="AU138" s="144" t="s">
        <v>80</v>
      </c>
      <c r="AY138" s="15" t="s">
        <v>128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5" t="s">
        <v>80</v>
      </c>
      <c r="BK138" s="145">
        <f t="shared" si="9"/>
        <v>0</v>
      </c>
      <c r="BL138" s="15" t="s">
        <v>134</v>
      </c>
      <c r="BM138" s="144" t="s">
        <v>168</v>
      </c>
    </row>
    <row r="139" spans="2:65" s="1" customFormat="1" ht="24.2" customHeight="1">
      <c r="B139" s="131"/>
      <c r="C139" s="132" t="s">
        <v>151</v>
      </c>
      <c r="D139" s="132" t="s">
        <v>130</v>
      </c>
      <c r="E139" s="133" t="s">
        <v>617</v>
      </c>
      <c r="F139" s="134" t="s">
        <v>618</v>
      </c>
      <c r="G139" s="135" t="s">
        <v>495</v>
      </c>
      <c r="H139" s="136">
        <v>2</v>
      </c>
      <c r="I139" s="137"/>
      <c r="J139" s="138">
        <f t="shared" si="0"/>
        <v>0</v>
      </c>
      <c r="K139" s="139"/>
      <c r="L139" s="30"/>
      <c r="M139" s="140" t="s">
        <v>1</v>
      </c>
      <c r="N139" s="141" t="s">
        <v>38</v>
      </c>
      <c r="P139" s="142">
        <f t="shared" si="1"/>
        <v>0</v>
      </c>
      <c r="Q139" s="142">
        <v>0</v>
      </c>
      <c r="R139" s="142">
        <f t="shared" si="2"/>
        <v>0</v>
      </c>
      <c r="S139" s="142">
        <v>0</v>
      </c>
      <c r="T139" s="143">
        <f t="shared" si="3"/>
        <v>0</v>
      </c>
      <c r="AR139" s="144" t="s">
        <v>134</v>
      </c>
      <c r="AT139" s="144" t="s">
        <v>130</v>
      </c>
      <c r="AU139" s="144" t="s">
        <v>80</v>
      </c>
      <c r="AY139" s="15" t="s">
        <v>128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5" t="s">
        <v>80</v>
      </c>
      <c r="BK139" s="145">
        <f t="shared" si="9"/>
        <v>0</v>
      </c>
      <c r="BL139" s="15" t="s">
        <v>134</v>
      </c>
      <c r="BM139" s="144" t="s">
        <v>171</v>
      </c>
    </row>
    <row r="140" spans="2:65" s="1" customFormat="1" ht="24.2" customHeight="1">
      <c r="B140" s="131"/>
      <c r="C140" s="132" t="s">
        <v>172</v>
      </c>
      <c r="D140" s="132" t="s">
        <v>130</v>
      </c>
      <c r="E140" s="133" t="s">
        <v>619</v>
      </c>
      <c r="F140" s="134" t="s">
        <v>620</v>
      </c>
      <c r="G140" s="135" t="s">
        <v>495</v>
      </c>
      <c r="H140" s="136">
        <v>1</v>
      </c>
      <c r="I140" s="137"/>
      <c r="J140" s="138">
        <f t="shared" si="0"/>
        <v>0</v>
      </c>
      <c r="K140" s="139"/>
      <c r="L140" s="30"/>
      <c r="M140" s="140" t="s">
        <v>1</v>
      </c>
      <c r="N140" s="141" t="s">
        <v>38</v>
      </c>
      <c r="P140" s="142">
        <f t="shared" si="1"/>
        <v>0</v>
      </c>
      <c r="Q140" s="142">
        <v>0</v>
      </c>
      <c r="R140" s="142">
        <f t="shared" si="2"/>
        <v>0</v>
      </c>
      <c r="S140" s="142">
        <v>0</v>
      </c>
      <c r="T140" s="143">
        <f t="shared" si="3"/>
        <v>0</v>
      </c>
      <c r="AR140" s="144" t="s">
        <v>134</v>
      </c>
      <c r="AT140" s="144" t="s">
        <v>130</v>
      </c>
      <c r="AU140" s="144" t="s">
        <v>80</v>
      </c>
      <c r="AY140" s="15" t="s">
        <v>128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5" t="s">
        <v>80</v>
      </c>
      <c r="BK140" s="145">
        <f t="shared" si="9"/>
        <v>0</v>
      </c>
      <c r="BL140" s="15" t="s">
        <v>134</v>
      </c>
      <c r="BM140" s="144" t="s">
        <v>175</v>
      </c>
    </row>
    <row r="141" spans="2:65" s="1" customFormat="1" ht="24.2" customHeight="1">
      <c r="B141" s="131"/>
      <c r="C141" s="132" t="s">
        <v>155</v>
      </c>
      <c r="D141" s="132" t="s">
        <v>130</v>
      </c>
      <c r="E141" s="133" t="s">
        <v>621</v>
      </c>
      <c r="F141" s="134" t="s">
        <v>622</v>
      </c>
      <c r="G141" s="135" t="s">
        <v>495</v>
      </c>
      <c r="H141" s="136">
        <v>1</v>
      </c>
      <c r="I141" s="137"/>
      <c r="J141" s="138">
        <f t="shared" si="0"/>
        <v>0</v>
      </c>
      <c r="K141" s="139"/>
      <c r="L141" s="30"/>
      <c r="M141" s="140" t="s">
        <v>1</v>
      </c>
      <c r="N141" s="141" t="s">
        <v>38</v>
      </c>
      <c r="P141" s="142">
        <f t="shared" si="1"/>
        <v>0</v>
      </c>
      <c r="Q141" s="142">
        <v>0</v>
      </c>
      <c r="R141" s="142">
        <f t="shared" si="2"/>
        <v>0</v>
      </c>
      <c r="S141" s="142">
        <v>0</v>
      </c>
      <c r="T141" s="143">
        <f t="shared" si="3"/>
        <v>0</v>
      </c>
      <c r="AR141" s="144" t="s">
        <v>134</v>
      </c>
      <c r="AT141" s="144" t="s">
        <v>130</v>
      </c>
      <c r="AU141" s="144" t="s">
        <v>80</v>
      </c>
      <c r="AY141" s="15" t="s">
        <v>128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5" t="s">
        <v>80</v>
      </c>
      <c r="BK141" s="145">
        <f t="shared" si="9"/>
        <v>0</v>
      </c>
      <c r="BL141" s="15" t="s">
        <v>134</v>
      </c>
      <c r="BM141" s="144" t="s">
        <v>178</v>
      </c>
    </row>
    <row r="142" spans="2:63" s="11" customFormat="1" ht="25.9" customHeight="1">
      <c r="B142" s="119"/>
      <c r="D142" s="120" t="s">
        <v>72</v>
      </c>
      <c r="E142" s="121" t="s">
        <v>551</v>
      </c>
      <c r="F142" s="121" t="s">
        <v>623</v>
      </c>
      <c r="I142" s="122"/>
      <c r="J142" s="123">
        <f>BK142</f>
        <v>0</v>
      </c>
      <c r="L142" s="119"/>
      <c r="M142" s="124"/>
      <c r="P142" s="125">
        <f>P143</f>
        <v>0</v>
      </c>
      <c r="R142" s="125">
        <f>R143</f>
        <v>0</v>
      </c>
      <c r="T142" s="126">
        <f>T143</f>
        <v>0</v>
      </c>
      <c r="AR142" s="120" t="s">
        <v>80</v>
      </c>
      <c r="AT142" s="127" t="s">
        <v>72</v>
      </c>
      <c r="AU142" s="127" t="s">
        <v>73</v>
      </c>
      <c r="AY142" s="120" t="s">
        <v>128</v>
      </c>
      <c r="BK142" s="128">
        <f>BK143</f>
        <v>0</v>
      </c>
    </row>
    <row r="143" spans="2:65" s="1" customFormat="1" ht="24.2" customHeight="1">
      <c r="B143" s="131"/>
      <c r="C143" s="132" t="s">
        <v>179</v>
      </c>
      <c r="D143" s="132" t="s">
        <v>130</v>
      </c>
      <c r="E143" s="133" t="s">
        <v>624</v>
      </c>
      <c r="F143" s="134" t="s">
        <v>625</v>
      </c>
      <c r="G143" s="135" t="s">
        <v>274</v>
      </c>
      <c r="H143" s="136">
        <v>10.28</v>
      </c>
      <c r="I143" s="137"/>
      <c r="J143" s="138">
        <f>ROUND(I143*H143,2)</f>
        <v>0</v>
      </c>
      <c r="K143" s="139"/>
      <c r="L143" s="30"/>
      <c r="M143" s="140" t="s">
        <v>1</v>
      </c>
      <c r="N143" s="141" t="s">
        <v>38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134</v>
      </c>
      <c r="AT143" s="144" t="s">
        <v>130</v>
      </c>
      <c r="AU143" s="144" t="s">
        <v>80</v>
      </c>
      <c r="AY143" s="15" t="s">
        <v>128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5" t="s">
        <v>80</v>
      </c>
      <c r="BK143" s="145">
        <f>ROUND(I143*H143,2)</f>
        <v>0</v>
      </c>
      <c r="BL143" s="15" t="s">
        <v>134</v>
      </c>
      <c r="BM143" s="144" t="s">
        <v>182</v>
      </c>
    </row>
    <row r="144" spans="2:63" s="11" customFormat="1" ht="25.9" customHeight="1">
      <c r="B144" s="119"/>
      <c r="D144" s="120" t="s">
        <v>72</v>
      </c>
      <c r="E144" s="121" t="s">
        <v>574</v>
      </c>
      <c r="F144" s="121" t="s">
        <v>626</v>
      </c>
      <c r="I144" s="122"/>
      <c r="J144" s="123">
        <f>BK144</f>
        <v>0</v>
      </c>
      <c r="L144" s="119"/>
      <c r="M144" s="124"/>
      <c r="P144" s="125">
        <f>SUM(P145:P162)</f>
        <v>0</v>
      </c>
      <c r="R144" s="125">
        <f>SUM(R145:R162)</f>
        <v>0</v>
      </c>
      <c r="T144" s="126">
        <f>SUM(T145:T162)</f>
        <v>0</v>
      </c>
      <c r="AR144" s="120" t="s">
        <v>80</v>
      </c>
      <c r="AT144" s="127" t="s">
        <v>72</v>
      </c>
      <c r="AU144" s="127" t="s">
        <v>73</v>
      </c>
      <c r="AY144" s="120" t="s">
        <v>128</v>
      </c>
      <c r="BK144" s="128">
        <f>SUM(BK145:BK162)</f>
        <v>0</v>
      </c>
    </row>
    <row r="145" spans="2:65" s="1" customFormat="1" ht="24.2" customHeight="1">
      <c r="B145" s="131"/>
      <c r="C145" s="132" t="s">
        <v>160</v>
      </c>
      <c r="D145" s="132" t="s">
        <v>130</v>
      </c>
      <c r="E145" s="133" t="s">
        <v>627</v>
      </c>
      <c r="F145" s="134" t="s">
        <v>628</v>
      </c>
      <c r="G145" s="135" t="s">
        <v>495</v>
      </c>
      <c r="H145" s="136">
        <v>33</v>
      </c>
      <c r="I145" s="137"/>
      <c r="J145" s="138">
        <f aca="true" t="shared" si="10" ref="J145:J162">ROUND(I145*H145,2)</f>
        <v>0</v>
      </c>
      <c r="K145" s="139"/>
      <c r="L145" s="30"/>
      <c r="M145" s="140" t="s">
        <v>1</v>
      </c>
      <c r="N145" s="141" t="s">
        <v>38</v>
      </c>
      <c r="P145" s="142">
        <f aca="true" t="shared" si="11" ref="P145:P162">O145*H145</f>
        <v>0</v>
      </c>
      <c r="Q145" s="142">
        <v>0</v>
      </c>
      <c r="R145" s="142">
        <f aca="true" t="shared" si="12" ref="R145:R162">Q145*H145</f>
        <v>0</v>
      </c>
      <c r="S145" s="142">
        <v>0</v>
      </c>
      <c r="T145" s="143">
        <f aca="true" t="shared" si="13" ref="T145:T162">S145*H145</f>
        <v>0</v>
      </c>
      <c r="AR145" s="144" t="s">
        <v>134</v>
      </c>
      <c r="AT145" s="144" t="s">
        <v>130</v>
      </c>
      <c r="AU145" s="144" t="s">
        <v>80</v>
      </c>
      <c r="AY145" s="15" t="s">
        <v>128</v>
      </c>
      <c r="BE145" s="145">
        <f aca="true" t="shared" si="14" ref="BE145:BE162">IF(N145="základní",J145,0)</f>
        <v>0</v>
      </c>
      <c r="BF145" s="145">
        <f aca="true" t="shared" si="15" ref="BF145:BF162">IF(N145="snížená",J145,0)</f>
        <v>0</v>
      </c>
      <c r="BG145" s="145">
        <f aca="true" t="shared" si="16" ref="BG145:BG162">IF(N145="zákl. přenesená",J145,0)</f>
        <v>0</v>
      </c>
      <c r="BH145" s="145">
        <f aca="true" t="shared" si="17" ref="BH145:BH162">IF(N145="sníž. přenesená",J145,0)</f>
        <v>0</v>
      </c>
      <c r="BI145" s="145">
        <f aca="true" t="shared" si="18" ref="BI145:BI162">IF(N145="nulová",J145,0)</f>
        <v>0</v>
      </c>
      <c r="BJ145" s="15" t="s">
        <v>80</v>
      </c>
      <c r="BK145" s="145">
        <f aca="true" t="shared" si="19" ref="BK145:BK162">ROUND(I145*H145,2)</f>
        <v>0</v>
      </c>
      <c r="BL145" s="15" t="s">
        <v>134</v>
      </c>
      <c r="BM145" s="144" t="s">
        <v>185</v>
      </c>
    </row>
    <row r="146" spans="2:65" s="1" customFormat="1" ht="24.2" customHeight="1">
      <c r="B146" s="131"/>
      <c r="C146" s="132" t="s">
        <v>8</v>
      </c>
      <c r="D146" s="132" t="s">
        <v>130</v>
      </c>
      <c r="E146" s="133" t="s">
        <v>629</v>
      </c>
      <c r="F146" s="134" t="s">
        <v>630</v>
      </c>
      <c r="G146" s="135" t="s">
        <v>495</v>
      </c>
      <c r="H146" s="136">
        <v>2</v>
      </c>
      <c r="I146" s="137"/>
      <c r="J146" s="138">
        <f t="shared" si="10"/>
        <v>0</v>
      </c>
      <c r="K146" s="139"/>
      <c r="L146" s="30"/>
      <c r="M146" s="140" t="s">
        <v>1</v>
      </c>
      <c r="N146" s="141" t="s">
        <v>38</v>
      </c>
      <c r="P146" s="142">
        <f t="shared" si="11"/>
        <v>0</v>
      </c>
      <c r="Q146" s="142">
        <v>0</v>
      </c>
      <c r="R146" s="142">
        <f t="shared" si="12"/>
        <v>0</v>
      </c>
      <c r="S146" s="142">
        <v>0</v>
      </c>
      <c r="T146" s="143">
        <f t="shared" si="13"/>
        <v>0</v>
      </c>
      <c r="AR146" s="144" t="s">
        <v>134</v>
      </c>
      <c r="AT146" s="144" t="s">
        <v>130</v>
      </c>
      <c r="AU146" s="144" t="s">
        <v>80</v>
      </c>
      <c r="AY146" s="15" t="s">
        <v>128</v>
      </c>
      <c r="BE146" s="145">
        <f t="shared" si="14"/>
        <v>0</v>
      </c>
      <c r="BF146" s="145">
        <f t="shared" si="15"/>
        <v>0</v>
      </c>
      <c r="BG146" s="145">
        <f t="shared" si="16"/>
        <v>0</v>
      </c>
      <c r="BH146" s="145">
        <f t="shared" si="17"/>
        <v>0</v>
      </c>
      <c r="BI146" s="145">
        <f t="shared" si="18"/>
        <v>0</v>
      </c>
      <c r="BJ146" s="15" t="s">
        <v>80</v>
      </c>
      <c r="BK146" s="145">
        <f t="shared" si="19"/>
        <v>0</v>
      </c>
      <c r="BL146" s="15" t="s">
        <v>134</v>
      </c>
      <c r="BM146" s="144" t="s">
        <v>187</v>
      </c>
    </row>
    <row r="147" spans="2:65" s="1" customFormat="1" ht="24.2" customHeight="1">
      <c r="B147" s="131"/>
      <c r="C147" s="132" t="s">
        <v>164</v>
      </c>
      <c r="D147" s="132" t="s">
        <v>130</v>
      </c>
      <c r="E147" s="133" t="s">
        <v>631</v>
      </c>
      <c r="F147" s="134" t="s">
        <v>632</v>
      </c>
      <c r="G147" s="135" t="s">
        <v>495</v>
      </c>
      <c r="H147" s="136">
        <v>2</v>
      </c>
      <c r="I147" s="137"/>
      <c r="J147" s="138">
        <f t="shared" si="10"/>
        <v>0</v>
      </c>
      <c r="K147" s="139"/>
      <c r="L147" s="30"/>
      <c r="M147" s="140" t="s">
        <v>1</v>
      </c>
      <c r="N147" s="141" t="s">
        <v>38</v>
      </c>
      <c r="P147" s="142">
        <f t="shared" si="11"/>
        <v>0</v>
      </c>
      <c r="Q147" s="142">
        <v>0</v>
      </c>
      <c r="R147" s="142">
        <f t="shared" si="12"/>
        <v>0</v>
      </c>
      <c r="S147" s="142">
        <v>0</v>
      </c>
      <c r="T147" s="143">
        <f t="shared" si="13"/>
        <v>0</v>
      </c>
      <c r="AR147" s="144" t="s">
        <v>134</v>
      </c>
      <c r="AT147" s="144" t="s">
        <v>130</v>
      </c>
      <c r="AU147" s="144" t="s">
        <v>80</v>
      </c>
      <c r="AY147" s="15" t="s">
        <v>128</v>
      </c>
      <c r="BE147" s="145">
        <f t="shared" si="14"/>
        <v>0</v>
      </c>
      <c r="BF147" s="145">
        <f t="shared" si="15"/>
        <v>0</v>
      </c>
      <c r="BG147" s="145">
        <f t="shared" si="16"/>
        <v>0</v>
      </c>
      <c r="BH147" s="145">
        <f t="shared" si="17"/>
        <v>0</v>
      </c>
      <c r="BI147" s="145">
        <f t="shared" si="18"/>
        <v>0</v>
      </c>
      <c r="BJ147" s="15" t="s">
        <v>80</v>
      </c>
      <c r="BK147" s="145">
        <f t="shared" si="19"/>
        <v>0</v>
      </c>
      <c r="BL147" s="15" t="s">
        <v>134</v>
      </c>
      <c r="BM147" s="144" t="s">
        <v>189</v>
      </c>
    </row>
    <row r="148" spans="2:65" s="1" customFormat="1" ht="24.2" customHeight="1">
      <c r="B148" s="131"/>
      <c r="C148" s="132" t="s">
        <v>190</v>
      </c>
      <c r="D148" s="132" t="s">
        <v>130</v>
      </c>
      <c r="E148" s="133" t="s">
        <v>633</v>
      </c>
      <c r="F148" s="134" t="s">
        <v>634</v>
      </c>
      <c r="G148" s="135" t="s">
        <v>495</v>
      </c>
      <c r="H148" s="136">
        <v>2</v>
      </c>
      <c r="I148" s="137"/>
      <c r="J148" s="138">
        <f t="shared" si="10"/>
        <v>0</v>
      </c>
      <c r="K148" s="139"/>
      <c r="L148" s="30"/>
      <c r="M148" s="140" t="s">
        <v>1</v>
      </c>
      <c r="N148" s="141" t="s">
        <v>38</v>
      </c>
      <c r="P148" s="142">
        <f t="shared" si="11"/>
        <v>0</v>
      </c>
      <c r="Q148" s="142">
        <v>0</v>
      </c>
      <c r="R148" s="142">
        <f t="shared" si="12"/>
        <v>0</v>
      </c>
      <c r="S148" s="142">
        <v>0</v>
      </c>
      <c r="T148" s="143">
        <f t="shared" si="13"/>
        <v>0</v>
      </c>
      <c r="AR148" s="144" t="s">
        <v>134</v>
      </c>
      <c r="AT148" s="144" t="s">
        <v>130</v>
      </c>
      <c r="AU148" s="144" t="s">
        <v>80</v>
      </c>
      <c r="AY148" s="15" t="s">
        <v>128</v>
      </c>
      <c r="BE148" s="145">
        <f t="shared" si="14"/>
        <v>0</v>
      </c>
      <c r="BF148" s="145">
        <f t="shared" si="15"/>
        <v>0</v>
      </c>
      <c r="BG148" s="145">
        <f t="shared" si="16"/>
        <v>0</v>
      </c>
      <c r="BH148" s="145">
        <f t="shared" si="17"/>
        <v>0</v>
      </c>
      <c r="BI148" s="145">
        <f t="shared" si="18"/>
        <v>0</v>
      </c>
      <c r="BJ148" s="15" t="s">
        <v>80</v>
      </c>
      <c r="BK148" s="145">
        <f t="shared" si="19"/>
        <v>0</v>
      </c>
      <c r="BL148" s="15" t="s">
        <v>134</v>
      </c>
      <c r="BM148" s="144" t="s">
        <v>193</v>
      </c>
    </row>
    <row r="149" spans="2:65" s="1" customFormat="1" ht="37.9" customHeight="1">
      <c r="B149" s="131"/>
      <c r="C149" s="132" t="s">
        <v>168</v>
      </c>
      <c r="D149" s="132" t="s">
        <v>130</v>
      </c>
      <c r="E149" s="133" t="s">
        <v>635</v>
      </c>
      <c r="F149" s="134" t="s">
        <v>636</v>
      </c>
      <c r="G149" s="135" t="s">
        <v>495</v>
      </c>
      <c r="H149" s="136">
        <v>660</v>
      </c>
      <c r="I149" s="137"/>
      <c r="J149" s="138">
        <f t="shared" si="10"/>
        <v>0</v>
      </c>
      <c r="K149" s="139"/>
      <c r="L149" s="30"/>
      <c r="M149" s="140" t="s">
        <v>1</v>
      </c>
      <c r="N149" s="141" t="s">
        <v>38</v>
      </c>
      <c r="P149" s="142">
        <f t="shared" si="11"/>
        <v>0</v>
      </c>
      <c r="Q149" s="142">
        <v>0</v>
      </c>
      <c r="R149" s="142">
        <f t="shared" si="12"/>
        <v>0</v>
      </c>
      <c r="S149" s="142">
        <v>0</v>
      </c>
      <c r="T149" s="143">
        <f t="shared" si="13"/>
        <v>0</v>
      </c>
      <c r="AR149" s="144" t="s">
        <v>134</v>
      </c>
      <c r="AT149" s="144" t="s">
        <v>130</v>
      </c>
      <c r="AU149" s="144" t="s">
        <v>80</v>
      </c>
      <c r="AY149" s="15" t="s">
        <v>128</v>
      </c>
      <c r="BE149" s="145">
        <f t="shared" si="14"/>
        <v>0</v>
      </c>
      <c r="BF149" s="145">
        <f t="shared" si="15"/>
        <v>0</v>
      </c>
      <c r="BG149" s="145">
        <f t="shared" si="16"/>
        <v>0</v>
      </c>
      <c r="BH149" s="145">
        <f t="shared" si="17"/>
        <v>0</v>
      </c>
      <c r="BI149" s="145">
        <f t="shared" si="18"/>
        <v>0</v>
      </c>
      <c r="BJ149" s="15" t="s">
        <v>80</v>
      </c>
      <c r="BK149" s="145">
        <f t="shared" si="19"/>
        <v>0</v>
      </c>
      <c r="BL149" s="15" t="s">
        <v>134</v>
      </c>
      <c r="BM149" s="144" t="s">
        <v>196</v>
      </c>
    </row>
    <row r="150" spans="2:65" s="1" customFormat="1" ht="37.9" customHeight="1">
      <c r="B150" s="131"/>
      <c r="C150" s="132" t="s">
        <v>197</v>
      </c>
      <c r="D150" s="132" t="s">
        <v>130</v>
      </c>
      <c r="E150" s="133" t="s">
        <v>637</v>
      </c>
      <c r="F150" s="134" t="s">
        <v>638</v>
      </c>
      <c r="G150" s="135" t="s">
        <v>495</v>
      </c>
      <c r="H150" s="136">
        <v>40</v>
      </c>
      <c r="I150" s="137"/>
      <c r="J150" s="138">
        <f t="shared" si="10"/>
        <v>0</v>
      </c>
      <c r="K150" s="139"/>
      <c r="L150" s="30"/>
      <c r="M150" s="140" t="s">
        <v>1</v>
      </c>
      <c r="N150" s="141" t="s">
        <v>38</v>
      </c>
      <c r="P150" s="142">
        <f t="shared" si="11"/>
        <v>0</v>
      </c>
      <c r="Q150" s="142">
        <v>0</v>
      </c>
      <c r="R150" s="142">
        <f t="shared" si="12"/>
        <v>0</v>
      </c>
      <c r="S150" s="142">
        <v>0</v>
      </c>
      <c r="T150" s="143">
        <f t="shared" si="13"/>
        <v>0</v>
      </c>
      <c r="AR150" s="144" t="s">
        <v>134</v>
      </c>
      <c r="AT150" s="144" t="s">
        <v>130</v>
      </c>
      <c r="AU150" s="144" t="s">
        <v>80</v>
      </c>
      <c r="AY150" s="15" t="s">
        <v>128</v>
      </c>
      <c r="BE150" s="145">
        <f t="shared" si="14"/>
        <v>0</v>
      </c>
      <c r="BF150" s="145">
        <f t="shared" si="15"/>
        <v>0</v>
      </c>
      <c r="BG150" s="145">
        <f t="shared" si="16"/>
        <v>0</v>
      </c>
      <c r="BH150" s="145">
        <f t="shared" si="17"/>
        <v>0</v>
      </c>
      <c r="BI150" s="145">
        <f t="shared" si="18"/>
        <v>0</v>
      </c>
      <c r="BJ150" s="15" t="s">
        <v>80</v>
      </c>
      <c r="BK150" s="145">
        <f t="shared" si="19"/>
        <v>0</v>
      </c>
      <c r="BL150" s="15" t="s">
        <v>134</v>
      </c>
      <c r="BM150" s="144" t="s">
        <v>200</v>
      </c>
    </row>
    <row r="151" spans="2:65" s="1" customFormat="1" ht="37.9" customHeight="1">
      <c r="B151" s="131"/>
      <c r="C151" s="132" t="s">
        <v>171</v>
      </c>
      <c r="D151" s="132" t="s">
        <v>130</v>
      </c>
      <c r="E151" s="133" t="s">
        <v>639</v>
      </c>
      <c r="F151" s="134" t="s">
        <v>640</v>
      </c>
      <c r="G151" s="135" t="s">
        <v>495</v>
      </c>
      <c r="H151" s="136">
        <v>40</v>
      </c>
      <c r="I151" s="137"/>
      <c r="J151" s="138">
        <f t="shared" si="10"/>
        <v>0</v>
      </c>
      <c r="K151" s="139"/>
      <c r="L151" s="30"/>
      <c r="M151" s="140" t="s">
        <v>1</v>
      </c>
      <c r="N151" s="141" t="s">
        <v>38</v>
      </c>
      <c r="P151" s="142">
        <f t="shared" si="11"/>
        <v>0</v>
      </c>
      <c r="Q151" s="142">
        <v>0</v>
      </c>
      <c r="R151" s="142">
        <f t="shared" si="12"/>
        <v>0</v>
      </c>
      <c r="S151" s="142">
        <v>0</v>
      </c>
      <c r="T151" s="143">
        <f t="shared" si="13"/>
        <v>0</v>
      </c>
      <c r="AR151" s="144" t="s">
        <v>134</v>
      </c>
      <c r="AT151" s="144" t="s">
        <v>130</v>
      </c>
      <c r="AU151" s="144" t="s">
        <v>80</v>
      </c>
      <c r="AY151" s="15" t="s">
        <v>128</v>
      </c>
      <c r="BE151" s="145">
        <f t="shared" si="14"/>
        <v>0</v>
      </c>
      <c r="BF151" s="145">
        <f t="shared" si="15"/>
        <v>0</v>
      </c>
      <c r="BG151" s="145">
        <f t="shared" si="16"/>
        <v>0</v>
      </c>
      <c r="BH151" s="145">
        <f t="shared" si="17"/>
        <v>0</v>
      </c>
      <c r="BI151" s="145">
        <f t="shared" si="18"/>
        <v>0</v>
      </c>
      <c r="BJ151" s="15" t="s">
        <v>80</v>
      </c>
      <c r="BK151" s="145">
        <f t="shared" si="19"/>
        <v>0</v>
      </c>
      <c r="BL151" s="15" t="s">
        <v>134</v>
      </c>
      <c r="BM151" s="144" t="s">
        <v>203</v>
      </c>
    </row>
    <row r="152" spans="2:65" s="1" customFormat="1" ht="37.9" customHeight="1">
      <c r="B152" s="131"/>
      <c r="C152" s="132" t="s">
        <v>7</v>
      </c>
      <c r="D152" s="132" t="s">
        <v>130</v>
      </c>
      <c r="E152" s="133" t="s">
        <v>641</v>
      </c>
      <c r="F152" s="134" t="s">
        <v>642</v>
      </c>
      <c r="G152" s="135" t="s">
        <v>495</v>
      </c>
      <c r="H152" s="136">
        <v>40</v>
      </c>
      <c r="I152" s="137"/>
      <c r="J152" s="138">
        <f t="shared" si="10"/>
        <v>0</v>
      </c>
      <c r="K152" s="139"/>
      <c r="L152" s="30"/>
      <c r="M152" s="140" t="s">
        <v>1</v>
      </c>
      <c r="N152" s="141" t="s">
        <v>38</v>
      </c>
      <c r="P152" s="142">
        <f t="shared" si="11"/>
        <v>0</v>
      </c>
      <c r="Q152" s="142">
        <v>0</v>
      </c>
      <c r="R152" s="142">
        <f t="shared" si="12"/>
        <v>0</v>
      </c>
      <c r="S152" s="142">
        <v>0</v>
      </c>
      <c r="T152" s="143">
        <f t="shared" si="13"/>
        <v>0</v>
      </c>
      <c r="AR152" s="144" t="s">
        <v>134</v>
      </c>
      <c r="AT152" s="144" t="s">
        <v>130</v>
      </c>
      <c r="AU152" s="144" t="s">
        <v>80</v>
      </c>
      <c r="AY152" s="15" t="s">
        <v>128</v>
      </c>
      <c r="BE152" s="145">
        <f t="shared" si="14"/>
        <v>0</v>
      </c>
      <c r="BF152" s="145">
        <f t="shared" si="15"/>
        <v>0</v>
      </c>
      <c r="BG152" s="145">
        <f t="shared" si="16"/>
        <v>0</v>
      </c>
      <c r="BH152" s="145">
        <f t="shared" si="17"/>
        <v>0</v>
      </c>
      <c r="BI152" s="145">
        <f t="shared" si="18"/>
        <v>0</v>
      </c>
      <c r="BJ152" s="15" t="s">
        <v>80</v>
      </c>
      <c r="BK152" s="145">
        <f t="shared" si="19"/>
        <v>0</v>
      </c>
      <c r="BL152" s="15" t="s">
        <v>134</v>
      </c>
      <c r="BM152" s="144" t="s">
        <v>206</v>
      </c>
    </row>
    <row r="153" spans="2:65" s="1" customFormat="1" ht="24.2" customHeight="1">
      <c r="B153" s="131"/>
      <c r="C153" s="132" t="s">
        <v>175</v>
      </c>
      <c r="D153" s="132" t="s">
        <v>130</v>
      </c>
      <c r="E153" s="133" t="s">
        <v>643</v>
      </c>
      <c r="F153" s="134" t="s">
        <v>644</v>
      </c>
      <c r="G153" s="135" t="s">
        <v>495</v>
      </c>
      <c r="H153" s="136">
        <v>33</v>
      </c>
      <c r="I153" s="137"/>
      <c r="J153" s="138">
        <f t="shared" si="10"/>
        <v>0</v>
      </c>
      <c r="K153" s="139"/>
      <c r="L153" s="30"/>
      <c r="M153" s="140" t="s">
        <v>1</v>
      </c>
      <c r="N153" s="141" t="s">
        <v>38</v>
      </c>
      <c r="P153" s="142">
        <f t="shared" si="11"/>
        <v>0</v>
      </c>
      <c r="Q153" s="142">
        <v>0</v>
      </c>
      <c r="R153" s="142">
        <f t="shared" si="12"/>
        <v>0</v>
      </c>
      <c r="S153" s="142">
        <v>0</v>
      </c>
      <c r="T153" s="143">
        <f t="shared" si="13"/>
        <v>0</v>
      </c>
      <c r="AR153" s="144" t="s">
        <v>134</v>
      </c>
      <c r="AT153" s="144" t="s">
        <v>130</v>
      </c>
      <c r="AU153" s="144" t="s">
        <v>80</v>
      </c>
      <c r="AY153" s="15" t="s">
        <v>128</v>
      </c>
      <c r="BE153" s="145">
        <f t="shared" si="14"/>
        <v>0</v>
      </c>
      <c r="BF153" s="145">
        <f t="shared" si="15"/>
        <v>0</v>
      </c>
      <c r="BG153" s="145">
        <f t="shared" si="16"/>
        <v>0</v>
      </c>
      <c r="BH153" s="145">
        <f t="shared" si="17"/>
        <v>0</v>
      </c>
      <c r="BI153" s="145">
        <f t="shared" si="18"/>
        <v>0</v>
      </c>
      <c r="BJ153" s="15" t="s">
        <v>80</v>
      </c>
      <c r="BK153" s="145">
        <f t="shared" si="19"/>
        <v>0</v>
      </c>
      <c r="BL153" s="15" t="s">
        <v>134</v>
      </c>
      <c r="BM153" s="144" t="s">
        <v>209</v>
      </c>
    </row>
    <row r="154" spans="2:65" s="1" customFormat="1" ht="24.2" customHeight="1">
      <c r="B154" s="131"/>
      <c r="C154" s="132" t="s">
        <v>210</v>
      </c>
      <c r="D154" s="132" t="s">
        <v>130</v>
      </c>
      <c r="E154" s="133" t="s">
        <v>645</v>
      </c>
      <c r="F154" s="134" t="s">
        <v>646</v>
      </c>
      <c r="G154" s="135" t="s">
        <v>495</v>
      </c>
      <c r="H154" s="136">
        <v>2</v>
      </c>
      <c r="I154" s="137"/>
      <c r="J154" s="138">
        <f t="shared" si="10"/>
        <v>0</v>
      </c>
      <c r="K154" s="139"/>
      <c r="L154" s="30"/>
      <c r="M154" s="140" t="s">
        <v>1</v>
      </c>
      <c r="N154" s="141" t="s">
        <v>38</v>
      </c>
      <c r="P154" s="142">
        <f t="shared" si="11"/>
        <v>0</v>
      </c>
      <c r="Q154" s="142">
        <v>0</v>
      </c>
      <c r="R154" s="142">
        <f t="shared" si="12"/>
        <v>0</v>
      </c>
      <c r="S154" s="142">
        <v>0</v>
      </c>
      <c r="T154" s="143">
        <f t="shared" si="13"/>
        <v>0</v>
      </c>
      <c r="AR154" s="144" t="s">
        <v>134</v>
      </c>
      <c r="AT154" s="144" t="s">
        <v>130</v>
      </c>
      <c r="AU154" s="144" t="s">
        <v>80</v>
      </c>
      <c r="AY154" s="15" t="s">
        <v>128</v>
      </c>
      <c r="BE154" s="145">
        <f t="shared" si="14"/>
        <v>0</v>
      </c>
      <c r="BF154" s="145">
        <f t="shared" si="15"/>
        <v>0</v>
      </c>
      <c r="BG154" s="145">
        <f t="shared" si="16"/>
        <v>0</v>
      </c>
      <c r="BH154" s="145">
        <f t="shared" si="17"/>
        <v>0</v>
      </c>
      <c r="BI154" s="145">
        <f t="shared" si="18"/>
        <v>0</v>
      </c>
      <c r="BJ154" s="15" t="s">
        <v>80</v>
      </c>
      <c r="BK154" s="145">
        <f t="shared" si="19"/>
        <v>0</v>
      </c>
      <c r="BL154" s="15" t="s">
        <v>134</v>
      </c>
      <c r="BM154" s="144" t="s">
        <v>213</v>
      </c>
    </row>
    <row r="155" spans="2:65" s="1" customFormat="1" ht="24.2" customHeight="1">
      <c r="B155" s="131"/>
      <c r="C155" s="132" t="s">
        <v>178</v>
      </c>
      <c r="D155" s="132" t="s">
        <v>130</v>
      </c>
      <c r="E155" s="133" t="s">
        <v>647</v>
      </c>
      <c r="F155" s="134" t="s">
        <v>648</v>
      </c>
      <c r="G155" s="135" t="s">
        <v>495</v>
      </c>
      <c r="H155" s="136">
        <v>2</v>
      </c>
      <c r="I155" s="137"/>
      <c r="J155" s="138">
        <f t="shared" si="10"/>
        <v>0</v>
      </c>
      <c r="K155" s="139"/>
      <c r="L155" s="30"/>
      <c r="M155" s="140" t="s">
        <v>1</v>
      </c>
      <c r="N155" s="141" t="s">
        <v>38</v>
      </c>
      <c r="P155" s="142">
        <f t="shared" si="11"/>
        <v>0</v>
      </c>
      <c r="Q155" s="142">
        <v>0</v>
      </c>
      <c r="R155" s="142">
        <f t="shared" si="12"/>
        <v>0</v>
      </c>
      <c r="S155" s="142">
        <v>0</v>
      </c>
      <c r="T155" s="143">
        <f t="shared" si="13"/>
        <v>0</v>
      </c>
      <c r="AR155" s="144" t="s">
        <v>134</v>
      </c>
      <c r="AT155" s="144" t="s">
        <v>130</v>
      </c>
      <c r="AU155" s="144" t="s">
        <v>80</v>
      </c>
      <c r="AY155" s="15" t="s">
        <v>128</v>
      </c>
      <c r="BE155" s="145">
        <f t="shared" si="14"/>
        <v>0</v>
      </c>
      <c r="BF155" s="145">
        <f t="shared" si="15"/>
        <v>0</v>
      </c>
      <c r="BG155" s="145">
        <f t="shared" si="16"/>
        <v>0</v>
      </c>
      <c r="BH155" s="145">
        <f t="shared" si="17"/>
        <v>0</v>
      </c>
      <c r="BI155" s="145">
        <f t="shared" si="18"/>
        <v>0</v>
      </c>
      <c r="BJ155" s="15" t="s">
        <v>80</v>
      </c>
      <c r="BK155" s="145">
        <f t="shared" si="19"/>
        <v>0</v>
      </c>
      <c r="BL155" s="15" t="s">
        <v>134</v>
      </c>
      <c r="BM155" s="144" t="s">
        <v>216</v>
      </c>
    </row>
    <row r="156" spans="2:65" s="1" customFormat="1" ht="24.2" customHeight="1">
      <c r="B156" s="131"/>
      <c r="C156" s="132" t="s">
        <v>217</v>
      </c>
      <c r="D156" s="132" t="s">
        <v>130</v>
      </c>
      <c r="E156" s="133" t="s">
        <v>649</v>
      </c>
      <c r="F156" s="134" t="s">
        <v>650</v>
      </c>
      <c r="G156" s="135" t="s">
        <v>495</v>
      </c>
      <c r="H156" s="136">
        <v>2</v>
      </c>
      <c r="I156" s="137"/>
      <c r="J156" s="138">
        <f t="shared" si="10"/>
        <v>0</v>
      </c>
      <c r="K156" s="139"/>
      <c r="L156" s="30"/>
      <c r="M156" s="140" t="s">
        <v>1</v>
      </c>
      <c r="N156" s="141" t="s">
        <v>38</v>
      </c>
      <c r="P156" s="142">
        <f t="shared" si="11"/>
        <v>0</v>
      </c>
      <c r="Q156" s="142">
        <v>0</v>
      </c>
      <c r="R156" s="142">
        <f t="shared" si="12"/>
        <v>0</v>
      </c>
      <c r="S156" s="142">
        <v>0</v>
      </c>
      <c r="T156" s="143">
        <f t="shared" si="13"/>
        <v>0</v>
      </c>
      <c r="AR156" s="144" t="s">
        <v>134</v>
      </c>
      <c r="AT156" s="144" t="s">
        <v>130</v>
      </c>
      <c r="AU156" s="144" t="s">
        <v>80</v>
      </c>
      <c r="AY156" s="15" t="s">
        <v>128</v>
      </c>
      <c r="BE156" s="145">
        <f t="shared" si="14"/>
        <v>0</v>
      </c>
      <c r="BF156" s="145">
        <f t="shared" si="15"/>
        <v>0</v>
      </c>
      <c r="BG156" s="145">
        <f t="shared" si="16"/>
        <v>0</v>
      </c>
      <c r="BH156" s="145">
        <f t="shared" si="17"/>
        <v>0</v>
      </c>
      <c r="BI156" s="145">
        <f t="shared" si="18"/>
        <v>0</v>
      </c>
      <c r="BJ156" s="15" t="s">
        <v>80</v>
      </c>
      <c r="BK156" s="145">
        <f t="shared" si="19"/>
        <v>0</v>
      </c>
      <c r="BL156" s="15" t="s">
        <v>134</v>
      </c>
      <c r="BM156" s="144" t="s">
        <v>220</v>
      </c>
    </row>
    <row r="157" spans="2:65" s="1" customFormat="1" ht="37.9" customHeight="1">
      <c r="B157" s="131"/>
      <c r="C157" s="132" t="s">
        <v>182</v>
      </c>
      <c r="D157" s="132" t="s">
        <v>130</v>
      </c>
      <c r="E157" s="133" t="s">
        <v>651</v>
      </c>
      <c r="F157" s="134" t="s">
        <v>652</v>
      </c>
      <c r="G157" s="135" t="s">
        <v>495</v>
      </c>
      <c r="H157" s="136">
        <v>660</v>
      </c>
      <c r="I157" s="137"/>
      <c r="J157" s="138">
        <f t="shared" si="10"/>
        <v>0</v>
      </c>
      <c r="K157" s="139"/>
      <c r="L157" s="30"/>
      <c r="M157" s="140" t="s">
        <v>1</v>
      </c>
      <c r="N157" s="141" t="s">
        <v>38</v>
      </c>
      <c r="P157" s="142">
        <f t="shared" si="11"/>
        <v>0</v>
      </c>
      <c r="Q157" s="142">
        <v>0</v>
      </c>
      <c r="R157" s="142">
        <f t="shared" si="12"/>
        <v>0</v>
      </c>
      <c r="S157" s="142">
        <v>0</v>
      </c>
      <c r="T157" s="143">
        <f t="shared" si="13"/>
        <v>0</v>
      </c>
      <c r="AR157" s="144" t="s">
        <v>134</v>
      </c>
      <c r="AT157" s="144" t="s">
        <v>130</v>
      </c>
      <c r="AU157" s="144" t="s">
        <v>80</v>
      </c>
      <c r="AY157" s="15" t="s">
        <v>128</v>
      </c>
      <c r="BE157" s="145">
        <f t="shared" si="14"/>
        <v>0</v>
      </c>
      <c r="BF157" s="145">
        <f t="shared" si="15"/>
        <v>0</v>
      </c>
      <c r="BG157" s="145">
        <f t="shared" si="16"/>
        <v>0</v>
      </c>
      <c r="BH157" s="145">
        <f t="shared" si="17"/>
        <v>0</v>
      </c>
      <c r="BI157" s="145">
        <f t="shared" si="18"/>
        <v>0</v>
      </c>
      <c r="BJ157" s="15" t="s">
        <v>80</v>
      </c>
      <c r="BK157" s="145">
        <f t="shared" si="19"/>
        <v>0</v>
      </c>
      <c r="BL157" s="15" t="s">
        <v>134</v>
      </c>
      <c r="BM157" s="144" t="s">
        <v>223</v>
      </c>
    </row>
    <row r="158" spans="2:65" s="1" customFormat="1" ht="37.9" customHeight="1">
      <c r="B158" s="131"/>
      <c r="C158" s="132" t="s">
        <v>224</v>
      </c>
      <c r="D158" s="132" t="s">
        <v>130</v>
      </c>
      <c r="E158" s="133" t="s">
        <v>653</v>
      </c>
      <c r="F158" s="134" t="s">
        <v>654</v>
      </c>
      <c r="G158" s="135" t="s">
        <v>495</v>
      </c>
      <c r="H158" s="136">
        <v>40</v>
      </c>
      <c r="I158" s="137"/>
      <c r="J158" s="138">
        <f t="shared" si="10"/>
        <v>0</v>
      </c>
      <c r="K158" s="139"/>
      <c r="L158" s="30"/>
      <c r="M158" s="140" t="s">
        <v>1</v>
      </c>
      <c r="N158" s="141" t="s">
        <v>38</v>
      </c>
      <c r="P158" s="142">
        <f t="shared" si="11"/>
        <v>0</v>
      </c>
      <c r="Q158" s="142">
        <v>0</v>
      </c>
      <c r="R158" s="142">
        <f t="shared" si="12"/>
        <v>0</v>
      </c>
      <c r="S158" s="142">
        <v>0</v>
      </c>
      <c r="T158" s="143">
        <f t="shared" si="13"/>
        <v>0</v>
      </c>
      <c r="AR158" s="144" t="s">
        <v>134</v>
      </c>
      <c r="AT158" s="144" t="s">
        <v>130</v>
      </c>
      <c r="AU158" s="144" t="s">
        <v>80</v>
      </c>
      <c r="AY158" s="15" t="s">
        <v>128</v>
      </c>
      <c r="BE158" s="145">
        <f t="shared" si="14"/>
        <v>0</v>
      </c>
      <c r="BF158" s="145">
        <f t="shared" si="15"/>
        <v>0</v>
      </c>
      <c r="BG158" s="145">
        <f t="shared" si="16"/>
        <v>0</v>
      </c>
      <c r="BH158" s="145">
        <f t="shared" si="17"/>
        <v>0</v>
      </c>
      <c r="BI158" s="145">
        <f t="shared" si="18"/>
        <v>0</v>
      </c>
      <c r="BJ158" s="15" t="s">
        <v>80</v>
      </c>
      <c r="BK158" s="145">
        <f t="shared" si="19"/>
        <v>0</v>
      </c>
      <c r="BL158" s="15" t="s">
        <v>134</v>
      </c>
      <c r="BM158" s="144" t="s">
        <v>227</v>
      </c>
    </row>
    <row r="159" spans="2:65" s="1" customFormat="1" ht="37.9" customHeight="1">
      <c r="B159" s="131"/>
      <c r="C159" s="132" t="s">
        <v>185</v>
      </c>
      <c r="D159" s="132" t="s">
        <v>130</v>
      </c>
      <c r="E159" s="133" t="s">
        <v>655</v>
      </c>
      <c r="F159" s="134" t="s">
        <v>656</v>
      </c>
      <c r="G159" s="135" t="s">
        <v>495</v>
      </c>
      <c r="H159" s="136">
        <v>40</v>
      </c>
      <c r="I159" s="137"/>
      <c r="J159" s="138">
        <f t="shared" si="10"/>
        <v>0</v>
      </c>
      <c r="K159" s="139"/>
      <c r="L159" s="30"/>
      <c r="M159" s="140" t="s">
        <v>1</v>
      </c>
      <c r="N159" s="141" t="s">
        <v>38</v>
      </c>
      <c r="P159" s="142">
        <f t="shared" si="11"/>
        <v>0</v>
      </c>
      <c r="Q159" s="142">
        <v>0</v>
      </c>
      <c r="R159" s="142">
        <f t="shared" si="12"/>
        <v>0</v>
      </c>
      <c r="S159" s="142">
        <v>0</v>
      </c>
      <c r="T159" s="143">
        <f t="shared" si="13"/>
        <v>0</v>
      </c>
      <c r="AR159" s="144" t="s">
        <v>134</v>
      </c>
      <c r="AT159" s="144" t="s">
        <v>130</v>
      </c>
      <c r="AU159" s="144" t="s">
        <v>80</v>
      </c>
      <c r="AY159" s="15" t="s">
        <v>128</v>
      </c>
      <c r="BE159" s="145">
        <f t="shared" si="14"/>
        <v>0</v>
      </c>
      <c r="BF159" s="145">
        <f t="shared" si="15"/>
        <v>0</v>
      </c>
      <c r="BG159" s="145">
        <f t="shared" si="16"/>
        <v>0</v>
      </c>
      <c r="BH159" s="145">
        <f t="shared" si="17"/>
        <v>0</v>
      </c>
      <c r="BI159" s="145">
        <f t="shared" si="18"/>
        <v>0</v>
      </c>
      <c r="BJ159" s="15" t="s">
        <v>80</v>
      </c>
      <c r="BK159" s="145">
        <f t="shared" si="19"/>
        <v>0</v>
      </c>
      <c r="BL159" s="15" t="s">
        <v>134</v>
      </c>
      <c r="BM159" s="144" t="s">
        <v>230</v>
      </c>
    </row>
    <row r="160" spans="2:65" s="1" customFormat="1" ht="37.9" customHeight="1">
      <c r="B160" s="131"/>
      <c r="C160" s="132" t="s">
        <v>231</v>
      </c>
      <c r="D160" s="132" t="s">
        <v>130</v>
      </c>
      <c r="E160" s="133" t="s">
        <v>657</v>
      </c>
      <c r="F160" s="134" t="s">
        <v>658</v>
      </c>
      <c r="G160" s="135" t="s">
        <v>495</v>
      </c>
      <c r="H160" s="136">
        <v>40</v>
      </c>
      <c r="I160" s="137"/>
      <c r="J160" s="138">
        <f t="shared" si="10"/>
        <v>0</v>
      </c>
      <c r="K160" s="139"/>
      <c r="L160" s="30"/>
      <c r="M160" s="140" t="s">
        <v>1</v>
      </c>
      <c r="N160" s="141" t="s">
        <v>38</v>
      </c>
      <c r="P160" s="142">
        <f t="shared" si="11"/>
        <v>0</v>
      </c>
      <c r="Q160" s="142">
        <v>0</v>
      </c>
      <c r="R160" s="142">
        <f t="shared" si="12"/>
        <v>0</v>
      </c>
      <c r="S160" s="142">
        <v>0</v>
      </c>
      <c r="T160" s="143">
        <f t="shared" si="13"/>
        <v>0</v>
      </c>
      <c r="AR160" s="144" t="s">
        <v>134</v>
      </c>
      <c r="AT160" s="144" t="s">
        <v>130</v>
      </c>
      <c r="AU160" s="144" t="s">
        <v>80</v>
      </c>
      <c r="AY160" s="15" t="s">
        <v>128</v>
      </c>
      <c r="BE160" s="145">
        <f t="shared" si="14"/>
        <v>0</v>
      </c>
      <c r="BF160" s="145">
        <f t="shared" si="15"/>
        <v>0</v>
      </c>
      <c r="BG160" s="145">
        <f t="shared" si="16"/>
        <v>0</v>
      </c>
      <c r="BH160" s="145">
        <f t="shared" si="17"/>
        <v>0</v>
      </c>
      <c r="BI160" s="145">
        <f t="shared" si="18"/>
        <v>0</v>
      </c>
      <c r="BJ160" s="15" t="s">
        <v>80</v>
      </c>
      <c r="BK160" s="145">
        <f t="shared" si="19"/>
        <v>0</v>
      </c>
      <c r="BL160" s="15" t="s">
        <v>134</v>
      </c>
      <c r="BM160" s="144" t="s">
        <v>234</v>
      </c>
    </row>
    <row r="161" spans="2:65" s="1" customFormat="1" ht="24.2" customHeight="1">
      <c r="B161" s="131"/>
      <c r="C161" s="132" t="s">
        <v>187</v>
      </c>
      <c r="D161" s="132" t="s">
        <v>130</v>
      </c>
      <c r="E161" s="133" t="s">
        <v>659</v>
      </c>
      <c r="F161" s="134" t="s">
        <v>660</v>
      </c>
      <c r="G161" s="135" t="s">
        <v>569</v>
      </c>
      <c r="H161" s="136">
        <v>1</v>
      </c>
      <c r="I161" s="137"/>
      <c r="J161" s="138">
        <f t="shared" si="10"/>
        <v>0</v>
      </c>
      <c r="K161" s="139"/>
      <c r="L161" s="30"/>
      <c r="M161" s="140" t="s">
        <v>1</v>
      </c>
      <c r="N161" s="141" t="s">
        <v>38</v>
      </c>
      <c r="P161" s="142">
        <f t="shared" si="11"/>
        <v>0</v>
      </c>
      <c r="Q161" s="142">
        <v>0</v>
      </c>
      <c r="R161" s="142">
        <f t="shared" si="12"/>
        <v>0</v>
      </c>
      <c r="S161" s="142">
        <v>0</v>
      </c>
      <c r="T161" s="143">
        <f t="shared" si="13"/>
        <v>0</v>
      </c>
      <c r="AR161" s="144" t="s">
        <v>134</v>
      </c>
      <c r="AT161" s="144" t="s">
        <v>130</v>
      </c>
      <c r="AU161" s="144" t="s">
        <v>80</v>
      </c>
      <c r="AY161" s="15" t="s">
        <v>128</v>
      </c>
      <c r="BE161" s="145">
        <f t="shared" si="14"/>
        <v>0</v>
      </c>
      <c r="BF161" s="145">
        <f t="shared" si="15"/>
        <v>0</v>
      </c>
      <c r="BG161" s="145">
        <f t="shared" si="16"/>
        <v>0</v>
      </c>
      <c r="BH161" s="145">
        <f t="shared" si="17"/>
        <v>0</v>
      </c>
      <c r="BI161" s="145">
        <f t="shared" si="18"/>
        <v>0</v>
      </c>
      <c r="BJ161" s="15" t="s">
        <v>80</v>
      </c>
      <c r="BK161" s="145">
        <f t="shared" si="19"/>
        <v>0</v>
      </c>
      <c r="BL161" s="15" t="s">
        <v>134</v>
      </c>
      <c r="BM161" s="144" t="s">
        <v>545</v>
      </c>
    </row>
    <row r="162" spans="2:65" s="1" customFormat="1" ht="24.2" customHeight="1">
      <c r="B162" s="131"/>
      <c r="C162" s="132" t="s">
        <v>241</v>
      </c>
      <c r="D162" s="132" t="s">
        <v>130</v>
      </c>
      <c r="E162" s="133" t="s">
        <v>661</v>
      </c>
      <c r="F162" s="134" t="s">
        <v>662</v>
      </c>
      <c r="G162" s="135" t="s">
        <v>569</v>
      </c>
      <c r="H162" s="136">
        <v>1</v>
      </c>
      <c r="I162" s="137"/>
      <c r="J162" s="138">
        <f t="shared" si="10"/>
        <v>0</v>
      </c>
      <c r="K162" s="139"/>
      <c r="L162" s="30"/>
      <c r="M162" s="140" t="s">
        <v>1</v>
      </c>
      <c r="N162" s="141" t="s">
        <v>38</v>
      </c>
      <c r="P162" s="142">
        <f t="shared" si="11"/>
        <v>0</v>
      </c>
      <c r="Q162" s="142">
        <v>0</v>
      </c>
      <c r="R162" s="142">
        <f t="shared" si="12"/>
        <v>0</v>
      </c>
      <c r="S162" s="142">
        <v>0</v>
      </c>
      <c r="T162" s="143">
        <f t="shared" si="13"/>
        <v>0</v>
      </c>
      <c r="AR162" s="144" t="s">
        <v>134</v>
      </c>
      <c r="AT162" s="144" t="s">
        <v>130</v>
      </c>
      <c r="AU162" s="144" t="s">
        <v>80</v>
      </c>
      <c r="AY162" s="15" t="s">
        <v>128</v>
      </c>
      <c r="BE162" s="145">
        <f t="shared" si="14"/>
        <v>0</v>
      </c>
      <c r="BF162" s="145">
        <f t="shared" si="15"/>
        <v>0</v>
      </c>
      <c r="BG162" s="145">
        <f t="shared" si="16"/>
        <v>0</v>
      </c>
      <c r="BH162" s="145">
        <f t="shared" si="17"/>
        <v>0</v>
      </c>
      <c r="BI162" s="145">
        <f t="shared" si="18"/>
        <v>0</v>
      </c>
      <c r="BJ162" s="15" t="s">
        <v>80</v>
      </c>
      <c r="BK162" s="145">
        <f t="shared" si="19"/>
        <v>0</v>
      </c>
      <c r="BL162" s="15" t="s">
        <v>134</v>
      </c>
      <c r="BM162" s="144" t="s">
        <v>548</v>
      </c>
    </row>
    <row r="163" spans="2:63" s="11" customFormat="1" ht="25.9" customHeight="1">
      <c r="B163" s="119"/>
      <c r="D163" s="120" t="s">
        <v>72</v>
      </c>
      <c r="E163" s="121" t="s">
        <v>663</v>
      </c>
      <c r="F163" s="121" t="s">
        <v>664</v>
      </c>
      <c r="I163" s="122"/>
      <c r="J163" s="123">
        <f>BK163</f>
        <v>0</v>
      </c>
      <c r="L163" s="119"/>
      <c r="M163" s="124"/>
      <c r="P163" s="125">
        <f>SUM(P164:P179)</f>
        <v>0</v>
      </c>
      <c r="R163" s="125">
        <f>SUM(R164:R179)</f>
        <v>0</v>
      </c>
      <c r="T163" s="126">
        <f>SUM(T164:T179)</f>
        <v>0</v>
      </c>
      <c r="AR163" s="120" t="s">
        <v>80</v>
      </c>
      <c r="AT163" s="127" t="s">
        <v>72</v>
      </c>
      <c r="AU163" s="127" t="s">
        <v>73</v>
      </c>
      <c r="AY163" s="120" t="s">
        <v>128</v>
      </c>
      <c r="BK163" s="128">
        <f>SUM(BK164:BK179)</f>
        <v>0</v>
      </c>
    </row>
    <row r="164" spans="2:65" s="1" customFormat="1" ht="24.2" customHeight="1">
      <c r="B164" s="131"/>
      <c r="C164" s="132" t="s">
        <v>189</v>
      </c>
      <c r="D164" s="132" t="s">
        <v>130</v>
      </c>
      <c r="E164" s="133" t="s">
        <v>665</v>
      </c>
      <c r="F164" s="134" t="s">
        <v>666</v>
      </c>
      <c r="G164" s="135" t="s">
        <v>495</v>
      </c>
      <c r="H164" s="136">
        <v>46</v>
      </c>
      <c r="I164" s="137"/>
      <c r="J164" s="138">
        <f aca="true" t="shared" si="20" ref="J164:J179">ROUND(I164*H164,2)</f>
        <v>0</v>
      </c>
      <c r="K164" s="139"/>
      <c r="L164" s="30"/>
      <c r="M164" s="140" t="s">
        <v>1</v>
      </c>
      <c r="N164" s="141" t="s">
        <v>38</v>
      </c>
      <c r="P164" s="142">
        <f aca="true" t="shared" si="21" ref="P164:P179">O164*H164</f>
        <v>0</v>
      </c>
      <c r="Q164" s="142">
        <v>0</v>
      </c>
      <c r="R164" s="142">
        <f aca="true" t="shared" si="22" ref="R164:R179">Q164*H164</f>
        <v>0</v>
      </c>
      <c r="S164" s="142">
        <v>0</v>
      </c>
      <c r="T164" s="143">
        <f aca="true" t="shared" si="23" ref="T164:T179">S164*H164</f>
        <v>0</v>
      </c>
      <c r="AR164" s="144" t="s">
        <v>134</v>
      </c>
      <c r="AT164" s="144" t="s">
        <v>130</v>
      </c>
      <c r="AU164" s="144" t="s">
        <v>80</v>
      </c>
      <c r="AY164" s="15" t="s">
        <v>128</v>
      </c>
      <c r="BE164" s="145">
        <f aca="true" t="shared" si="24" ref="BE164:BE179">IF(N164="základní",J164,0)</f>
        <v>0</v>
      </c>
      <c r="BF164" s="145">
        <f aca="true" t="shared" si="25" ref="BF164:BF179">IF(N164="snížená",J164,0)</f>
        <v>0</v>
      </c>
      <c r="BG164" s="145">
        <f aca="true" t="shared" si="26" ref="BG164:BG179">IF(N164="zákl. přenesená",J164,0)</f>
        <v>0</v>
      </c>
      <c r="BH164" s="145">
        <f aca="true" t="shared" si="27" ref="BH164:BH179">IF(N164="sníž. přenesená",J164,0)</f>
        <v>0</v>
      </c>
      <c r="BI164" s="145">
        <f aca="true" t="shared" si="28" ref="BI164:BI179">IF(N164="nulová",J164,0)</f>
        <v>0</v>
      </c>
      <c r="BJ164" s="15" t="s">
        <v>80</v>
      </c>
      <c r="BK164" s="145">
        <f aca="true" t="shared" si="29" ref="BK164:BK179">ROUND(I164*H164,2)</f>
        <v>0</v>
      </c>
      <c r="BL164" s="15" t="s">
        <v>134</v>
      </c>
      <c r="BM164" s="144" t="s">
        <v>260</v>
      </c>
    </row>
    <row r="165" spans="2:65" s="1" customFormat="1" ht="37.9" customHeight="1">
      <c r="B165" s="131"/>
      <c r="C165" s="132" t="s">
        <v>251</v>
      </c>
      <c r="D165" s="132" t="s">
        <v>130</v>
      </c>
      <c r="E165" s="133" t="s">
        <v>667</v>
      </c>
      <c r="F165" s="134" t="s">
        <v>668</v>
      </c>
      <c r="G165" s="135" t="s">
        <v>274</v>
      </c>
      <c r="H165" s="136">
        <v>30</v>
      </c>
      <c r="I165" s="137"/>
      <c r="J165" s="138">
        <f t="shared" si="20"/>
        <v>0</v>
      </c>
      <c r="K165" s="139"/>
      <c r="L165" s="30"/>
      <c r="M165" s="140" t="s">
        <v>1</v>
      </c>
      <c r="N165" s="141" t="s">
        <v>38</v>
      </c>
      <c r="P165" s="142">
        <f t="shared" si="21"/>
        <v>0</v>
      </c>
      <c r="Q165" s="142">
        <v>0</v>
      </c>
      <c r="R165" s="142">
        <f t="shared" si="22"/>
        <v>0</v>
      </c>
      <c r="S165" s="142">
        <v>0</v>
      </c>
      <c r="T165" s="143">
        <f t="shared" si="23"/>
        <v>0</v>
      </c>
      <c r="AR165" s="144" t="s">
        <v>134</v>
      </c>
      <c r="AT165" s="144" t="s">
        <v>130</v>
      </c>
      <c r="AU165" s="144" t="s">
        <v>80</v>
      </c>
      <c r="AY165" s="15" t="s">
        <v>128</v>
      </c>
      <c r="BE165" s="145">
        <f t="shared" si="24"/>
        <v>0</v>
      </c>
      <c r="BF165" s="145">
        <f t="shared" si="25"/>
        <v>0</v>
      </c>
      <c r="BG165" s="145">
        <f t="shared" si="26"/>
        <v>0</v>
      </c>
      <c r="BH165" s="145">
        <f t="shared" si="27"/>
        <v>0</v>
      </c>
      <c r="BI165" s="145">
        <f t="shared" si="28"/>
        <v>0</v>
      </c>
      <c r="BJ165" s="15" t="s">
        <v>80</v>
      </c>
      <c r="BK165" s="145">
        <f t="shared" si="29"/>
        <v>0</v>
      </c>
      <c r="BL165" s="15" t="s">
        <v>134</v>
      </c>
      <c r="BM165" s="144" t="s">
        <v>264</v>
      </c>
    </row>
    <row r="166" spans="2:65" s="1" customFormat="1" ht="33" customHeight="1">
      <c r="B166" s="131"/>
      <c r="C166" s="132" t="s">
        <v>193</v>
      </c>
      <c r="D166" s="132" t="s">
        <v>130</v>
      </c>
      <c r="E166" s="133" t="s">
        <v>669</v>
      </c>
      <c r="F166" s="134" t="s">
        <v>670</v>
      </c>
      <c r="G166" s="135" t="s">
        <v>274</v>
      </c>
      <c r="H166" s="136">
        <v>30</v>
      </c>
      <c r="I166" s="137"/>
      <c r="J166" s="138">
        <f t="shared" si="20"/>
        <v>0</v>
      </c>
      <c r="K166" s="139"/>
      <c r="L166" s="30"/>
      <c r="M166" s="140" t="s">
        <v>1</v>
      </c>
      <c r="N166" s="141" t="s">
        <v>38</v>
      </c>
      <c r="P166" s="142">
        <f t="shared" si="21"/>
        <v>0</v>
      </c>
      <c r="Q166" s="142">
        <v>0</v>
      </c>
      <c r="R166" s="142">
        <f t="shared" si="22"/>
        <v>0</v>
      </c>
      <c r="S166" s="142">
        <v>0</v>
      </c>
      <c r="T166" s="143">
        <f t="shared" si="23"/>
        <v>0</v>
      </c>
      <c r="AR166" s="144" t="s">
        <v>134</v>
      </c>
      <c r="AT166" s="144" t="s">
        <v>130</v>
      </c>
      <c r="AU166" s="144" t="s">
        <v>80</v>
      </c>
      <c r="AY166" s="15" t="s">
        <v>128</v>
      </c>
      <c r="BE166" s="145">
        <f t="shared" si="24"/>
        <v>0</v>
      </c>
      <c r="BF166" s="145">
        <f t="shared" si="25"/>
        <v>0</v>
      </c>
      <c r="BG166" s="145">
        <f t="shared" si="26"/>
        <v>0</v>
      </c>
      <c r="BH166" s="145">
        <f t="shared" si="27"/>
        <v>0</v>
      </c>
      <c r="BI166" s="145">
        <f t="shared" si="28"/>
        <v>0</v>
      </c>
      <c r="BJ166" s="15" t="s">
        <v>80</v>
      </c>
      <c r="BK166" s="145">
        <f t="shared" si="29"/>
        <v>0</v>
      </c>
      <c r="BL166" s="15" t="s">
        <v>134</v>
      </c>
      <c r="BM166" s="144" t="s">
        <v>557</v>
      </c>
    </row>
    <row r="167" spans="2:65" s="1" customFormat="1" ht="33" customHeight="1">
      <c r="B167" s="131"/>
      <c r="C167" s="132" t="s">
        <v>261</v>
      </c>
      <c r="D167" s="132" t="s">
        <v>130</v>
      </c>
      <c r="E167" s="133" t="s">
        <v>671</v>
      </c>
      <c r="F167" s="134" t="s">
        <v>672</v>
      </c>
      <c r="G167" s="135" t="s">
        <v>495</v>
      </c>
      <c r="H167" s="136">
        <v>46</v>
      </c>
      <c r="I167" s="137"/>
      <c r="J167" s="138">
        <f t="shared" si="20"/>
        <v>0</v>
      </c>
      <c r="K167" s="139"/>
      <c r="L167" s="30"/>
      <c r="M167" s="140" t="s">
        <v>1</v>
      </c>
      <c r="N167" s="141" t="s">
        <v>38</v>
      </c>
      <c r="P167" s="142">
        <f t="shared" si="21"/>
        <v>0</v>
      </c>
      <c r="Q167" s="142">
        <v>0</v>
      </c>
      <c r="R167" s="142">
        <f t="shared" si="22"/>
        <v>0</v>
      </c>
      <c r="S167" s="142">
        <v>0</v>
      </c>
      <c r="T167" s="143">
        <f t="shared" si="23"/>
        <v>0</v>
      </c>
      <c r="AR167" s="144" t="s">
        <v>134</v>
      </c>
      <c r="AT167" s="144" t="s">
        <v>130</v>
      </c>
      <c r="AU167" s="144" t="s">
        <v>80</v>
      </c>
      <c r="AY167" s="15" t="s">
        <v>128</v>
      </c>
      <c r="BE167" s="145">
        <f t="shared" si="24"/>
        <v>0</v>
      </c>
      <c r="BF167" s="145">
        <f t="shared" si="25"/>
        <v>0</v>
      </c>
      <c r="BG167" s="145">
        <f t="shared" si="26"/>
        <v>0</v>
      </c>
      <c r="BH167" s="145">
        <f t="shared" si="27"/>
        <v>0</v>
      </c>
      <c r="BI167" s="145">
        <f t="shared" si="28"/>
        <v>0</v>
      </c>
      <c r="BJ167" s="15" t="s">
        <v>80</v>
      </c>
      <c r="BK167" s="145">
        <f t="shared" si="29"/>
        <v>0</v>
      </c>
      <c r="BL167" s="15" t="s">
        <v>134</v>
      </c>
      <c r="BM167" s="144" t="s">
        <v>560</v>
      </c>
    </row>
    <row r="168" spans="2:65" s="1" customFormat="1" ht="24.2" customHeight="1">
      <c r="B168" s="131"/>
      <c r="C168" s="132" t="s">
        <v>196</v>
      </c>
      <c r="D168" s="132" t="s">
        <v>130</v>
      </c>
      <c r="E168" s="133" t="s">
        <v>673</v>
      </c>
      <c r="F168" s="134" t="s">
        <v>674</v>
      </c>
      <c r="G168" s="135" t="s">
        <v>495</v>
      </c>
      <c r="H168" s="136">
        <v>115</v>
      </c>
      <c r="I168" s="137"/>
      <c r="J168" s="138">
        <f t="shared" si="20"/>
        <v>0</v>
      </c>
      <c r="K168" s="139"/>
      <c r="L168" s="30"/>
      <c r="M168" s="140" t="s">
        <v>1</v>
      </c>
      <c r="N168" s="141" t="s">
        <v>38</v>
      </c>
      <c r="P168" s="142">
        <f t="shared" si="21"/>
        <v>0</v>
      </c>
      <c r="Q168" s="142">
        <v>0</v>
      </c>
      <c r="R168" s="142">
        <f t="shared" si="22"/>
        <v>0</v>
      </c>
      <c r="S168" s="142">
        <v>0</v>
      </c>
      <c r="T168" s="143">
        <f t="shared" si="23"/>
        <v>0</v>
      </c>
      <c r="AR168" s="144" t="s">
        <v>134</v>
      </c>
      <c r="AT168" s="144" t="s">
        <v>130</v>
      </c>
      <c r="AU168" s="144" t="s">
        <v>80</v>
      </c>
      <c r="AY168" s="15" t="s">
        <v>128</v>
      </c>
      <c r="BE168" s="145">
        <f t="shared" si="24"/>
        <v>0</v>
      </c>
      <c r="BF168" s="145">
        <f t="shared" si="25"/>
        <v>0</v>
      </c>
      <c r="BG168" s="145">
        <f t="shared" si="26"/>
        <v>0</v>
      </c>
      <c r="BH168" s="145">
        <f t="shared" si="27"/>
        <v>0</v>
      </c>
      <c r="BI168" s="145">
        <f t="shared" si="28"/>
        <v>0</v>
      </c>
      <c r="BJ168" s="15" t="s">
        <v>80</v>
      </c>
      <c r="BK168" s="145">
        <f t="shared" si="29"/>
        <v>0</v>
      </c>
      <c r="BL168" s="15" t="s">
        <v>134</v>
      </c>
      <c r="BM168" s="144" t="s">
        <v>563</v>
      </c>
    </row>
    <row r="169" spans="2:65" s="1" customFormat="1" ht="16.5" customHeight="1">
      <c r="B169" s="131"/>
      <c r="C169" s="132" t="s">
        <v>399</v>
      </c>
      <c r="D169" s="132" t="s">
        <v>130</v>
      </c>
      <c r="E169" s="133" t="s">
        <v>675</v>
      </c>
      <c r="F169" s="134" t="s">
        <v>676</v>
      </c>
      <c r="G169" s="135" t="s">
        <v>495</v>
      </c>
      <c r="H169" s="136">
        <v>26</v>
      </c>
      <c r="I169" s="137"/>
      <c r="J169" s="138">
        <f t="shared" si="20"/>
        <v>0</v>
      </c>
      <c r="K169" s="139"/>
      <c r="L169" s="30"/>
      <c r="M169" s="140" t="s">
        <v>1</v>
      </c>
      <c r="N169" s="141" t="s">
        <v>38</v>
      </c>
      <c r="P169" s="142">
        <f t="shared" si="21"/>
        <v>0</v>
      </c>
      <c r="Q169" s="142">
        <v>0</v>
      </c>
      <c r="R169" s="142">
        <f t="shared" si="22"/>
        <v>0</v>
      </c>
      <c r="S169" s="142">
        <v>0</v>
      </c>
      <c r="T169" s="143">
        <f t="shared" si="23"/>
        <v>0</v>
      </c>
      <c r="AR169" s="144" t="s">
        <v>134</v>
      </c>
      <c r="AT169" s="144" t="s">
        <v>130</v>
      </c>
      <c r="AU169" s="144" t="s">
        <v>80</v>
      </c>
      <c r="AY169" s="15" t="s">
        <v>128</v>
      </c>
      <c r="BE169" s="145">
        <f t="shared" si="24"/>
        <v>0</v>
      </c>
      <c r="BF169" s="145">
        <f t="shared" si="25"/>
        <v>0</v>
      </c>
      <c r="BG169" s="145">
        <f t="shared" si="26"/>
        <v>0</v>
      </c>
      <c r="BH169" s="145">
        <f t="shared" si="27"/>
        <v>0</v>
      </c>
      <c r="BI169" s="145">
        <f t="shared" si="28"/>
        <v>0</v>
      </c>
      <c r="BJ169" s="15" t="s">
        <v>80</v>
      </c>
      <c r="BK169" s="145">
        <f t="shared" si="29"/>
        <v>0</v>
      </c>
      <c r="BL169" s="15" t="s">
        <v>134</v>
      </c>
      <c r="BM169" s="144" t="s">
        <v>566</v>
      </c>
    </row>
    <row r="170" spans="2:65" s="1" customFormat="1" ht="33" customHeight="1">
      <c r="B170" s="131"/>
      <c r="C170" s="132" t="s">
        <v>200</v>
      </c>
      <c r="D170" s="132" t="s">
        <v>130</v>
      </c>
      <c r="E170" s="133" t="s">
        <v>677</v>
      </c>
      <c r="F170" s="134" t="s">
        <v>678</v>
      </c>
      <c r="G170" s="135" t="s">
        <v>495</v>
      </c>
      <c r="H170" s="136">
        <v>46</v>
      </c>
      <c r="I170" s="137"/>
      <c r="J170" s="138">
        <f t="shared" si="20"/>
        <v>0</v>
      </c>
      <c r="K170" s="139"/>
      <c r="L170" s="30"/>
      <c r="M170" s="140" t="s">
        <v>1</v>
      </c>
      <c r="N170" s="141" t="s">
        <v>38</v>
      </c>
      <c r="P170" s="142">
        <f t="shared" si="21"/>
        <v>0</v>
      </c>
      <c r="Q170" s="142">
        <v>0</v>
      </c>
      <c r="R170" s="142">
        <f t="shared" si="22"/>
        <v>0</v>
      </c>
      <c r="S170" s="142">
        <v>0</v>
      </c>
      <c r="T170" s="143">
        <f t="shared" si="23"/>
        <v>0</v>
      </c>
      <c r="AR170" s="144" t="s">
        <v>134</v>
      </c>
      <c r="AT170" s="144" t="s">
        <v>130</v>
      </c>
      <c r="AU170" s="144" t="s">
        <v>80</v>
      </c>
      <c r="AY170" s="15" t="s">
        <v>128</v>
      </c>
      <c r="BE170" s="145">
        <f t="shared" si="24"/>
        <v>0</v>
      </c>
      <c r="BF170" s="145">
        <f t="shared" si="25"/>
        <v>0</v>
      </c>
      <c r="BG170" s="145">
        <f t="shared" si="26"/>
        <v>0</v>
      </c>
      <c r="BH170" s="145">
        <f t="shared" si="27"/>
        <v>0</v>
      </c>
      <c r="BI170" s="145">
        <f t="shared" si="28"/>
        <v>0</v>
      </c>
      <c r="BJ170" s="15" t="s">
        <v>80</v>
      </c>
      <c r="BK170" s="145">
        <f t="shared" si="29"/>
        <v>0</v>
      </c>
      <c r="BL170" s="15" t="s">
        <v>134</v>
      </c>
      <c r="BM170" s="144" t="s">
        <v>570</v>
      </c>
    </row>
    <row r="171" spans="2:65" s="1" customFormat="1" ht="24.2" customHeight="1">
      <c r="B171" s="131"/>
      <c r="C171" s="132" t="s">
        <v>407</v>
      </c>
      <c r="D171" s="132" t="s">
        <v>130</v>
      </c>
      <c r="E171" s="133" t="s">
        <v>679</v>
      </c>
      <c r="F171" s="134" t="s">
        <v>680</v>
      </c>
      <c r="G171" s="135" t="s">
        <v>495</v>
      </c>
      <c r="H171" s="136">
        <v>46</v>
      </c>
      <c r="I171" s="137"/>
      <c r="J171" s="138">
        <f t="shared" si="20"/>
        <v>0</v>
      </c>
      <c r="K171" s="139"/>
      <c r="L171" s="30"/>
      <c r="M171" s="140" t="s">
        <v>1</v>
      </c>
      <c r="N171" s="141" t="s">
        <v>38</v>
      </c>
      <c r="P171" s="142">
        <f t="shared" si="21"/>
        <v>0</v>
      </c>
      <c r="Q171" s="142">
        <v>0</v>
      </c>
      <c r="R171" s="142">
        <f t="shared" si="22"/>
        <v>0</v>
      </c>
      <c r="S171" s="142">
        <v>0</v>
      </c>
      <c r="T171" s="143">
        <f t="shared" si="23"/>
        <v>0</v>
      </c>
      <c r="AR171" s="144" t="s">
        <v>134</v>
      </c>
      <c r="AT171" s="144" t="s">
        <v>130</v>
      </c>
      <c r="AU171" s="144" t="s">
        <v>80</v>
      </c>
      <c r="AY171" s="15" t="s">
        <v>128</v>
      </c>
      <c r="BE171" s="145">
        <f t="shared" si="24"/>
        <v>0</v>
      </c>
      <c r="BF171" s="145">
        <f t="shared" si="25"/>
        <v>0</v>
      </c>
      <c r="BG171" s="145">
        <f t="shared" si="26"/>
        <v>0</v>
      </c>
      <c r="BH171" s="145">
        <f t="shared" si="27"/>
        <v>0</v>
      </c>
      <c r="BI171" s="145">
        <f t="shared" si="28"/>
        <v>0</v>
      </c>
      <c r="BJ171" s="15" t="s">
        <v>80</v>
      </c>
      <c r="BK171" s="145">
        <f t="shared" si="29"/>
        <v>0</v>
      </c>
      <c r="BL171" s="15" t="s">
        <v>134</v>
      </c>
      <c r="BM171" s="144" t="s">
        <v>573</v>
      </c>
    </row>
    <row r="172" spans="2:65" s="1" customFormat="1" ht="37.9" customHeight="1">
      <c r="B172" s="131"/>
      <c r="C172" s="132" t="s">
        <v>203</v>
      </c>
      <c r="D172" s="132" t="s">
        <v>130</v>
      </c>
      <c r="E172" s="133" t="s">
        <v>681</v>
      </c>
      <c r="F172" s="134" t="s">
        <v>682</v>
      </c>
      <c r="G172" s="135" t="s">
        <v>495</v>
      </c>
      <c r="H172" s="136">
        <v>92</v>
      </c>
      <c r="I172" s="137"/>
      <c r="J172" s="138">
        <f t="shared" si="20"/>
        <v>0</v>
      </c>
      <c r="K172" s="139"/>
      <c r="L172" s="30"/>
      <c r="M172" s="140" t="s">
        <v>1</v>
      </c>
      <c r="N172" s="141" t="s">
        <v>38</v>
      </c>
      <c r="P172" s="142">
        <f t="shared" si="21"/>
        <v>0</v>
      </c>
      <c r="Q172" s="142">
        <v>0</v>
      </c>
      <c r="R172" s="142">
        <f t="shared" si="22"/>
        <v>0</v>
      </c>
      <c r="S172" s="142">
        <v>0</v>
      </c>
      <c r="T172" s="143">
        <f t="shared" si="23"/>
        <v>0</v>
      </c>
      <c r="AR172" s="144" t="s">
        <v>134</v>
      </c>
      <c r="AT172" s="144" t="s">
        <v>130</v>
      </c>
      <c r="AU172" s="144" t="s">
        <v>80</v>
      </c>
      <c r="AY172" s="15" t="s">
        <v>128</v>
      </c>
      <c r="BE172" s="145">
        <f t="shared" si="24"/>
        <v>0</v>
      </c>
      <c r="BF172" s="145">
        <f t="shared" si="25"/>
        <v>0</v>
      </c>
      <c r="BG172" s="145">
        <f t="shared" si="26"/>
        <v>0</v>
      </c>
      <c r="BH172" s="145">
        <f t="shared" si="27"/>
        <v>0</v>
      </c>
      <c r="BI172" s="145">
        <f t="shared" si="28"/>
        <v>0</v>
      </c>
      <c r="BJ172" s="15" t="s">
        <v>80</v>
      </c>
      <c r="BK172" s="145">
        <f t="shared" si="29"/>
        <v>0</v>
      </c>
      <c r="BL172" s="15" t="s">
        <v>134</v>
      </c>
      <c r="BM172" s="144" t="s">
        <v>578</v>
      </c>
    </row>
    <row r="173" spans="2:65" s="1" customFormat="1" ht="24.2" customHeight="1">
      <c r="B173" s="131"/>
      <c r="C173" s="132" t="s">
        <v>418</v>
      </c>
      <c r="D173" s="132" t="s">
        <v>130</v>
      </c>
      <c r="E173" s="133" t="s">
        <v>683</v>
      </c>
      <c r="F173" s="134" t="s">
        <v>684</v>
      </c>
      <c r="G173" s="135" t="s">
        <v>495</v>
      </c>
      <c r="H173" s="136">
        <v>46</v>
      </c>
      <c r="I173" s="137"/>
      <c r="J173" s="138">
        <f t="shared" si="20"/>
        <v>0</v>
      </c>
      <c r="K173" s="139"/>
      <c r="L173" s="30"/>
      <c r="M173" s="140" t="s">
        <v>1</v>
      </c>
      <c r="N173" s="141" t="s">
        <v>38</v>
      </c>
      <c r="P173" s="142">
        <f t="shared" si="21"/>
        <v>0</v>
      </c>
      <c r="Q173" s="142">
        <v>0</v>
      </c>
      <c r="R173" s="142">
        <f t="shared" si="22"/>
        <v>0</v>
      </c>
      <c r="S173" s="142">
        <v>0</v>
      </c>
      <c r="T173" s="143">
        <f t="shared" si="23"/>
        <v>0</v>
      </c>
      <c r="AR173" s="144" t="s">
        <v>134</v>
      </c>
      <c r="AT173" s="144" t="s">
        <v>130</v>
      </c>
      <c r="AU173" s="144" t="s">
        <v>80</v>
      </c>
      <c r="AY173" s="15" t="s">
        <v>128</v>
      </c>
      <c r="BE173" s="145">
        <f t="shared" si="24"/>
        <v>0</v>
      </c>
      <c r="BF173" s="145">
        <f t="shared" si="25"/>
        <v>0</v>
      </c>
      <c r="BG173" s="145">
        <f t="shared" si="26"/>
        <v>0</v>
      </c>
      <c r="BH173" s="145">
        <f t="shared" si="27"/>
        <v>0</v>
      </c>
      <c r="BI173" s="145">
        <f t="shared" si="28"/>
        <v>0</v>
      </c>
      <c r="BJ173" s="15" t="s">
        <v>80</v>
      </c>
      <c r="BK173" s="145">
        <f t="shared" si="29"/>
        <v>0</v>
      </c>
      <c r="BL173" s="15" t="s">
        <v>134</v>
      </c>
      <c r="BM173" s="144" t="s">
        <v>581</v>
      </c>
    </row>
    <row r="174" spans="2:65" s="1" customFormat="1" ht="21.75" customHeight="1">
      <c r="B174" s="131"/>
      <c r="C174" s="132" t="s">
        <v>206</v>
      </c>
      <c r="D174" s="132" t="s">
        <v>130</v>
      </c>
      <c r="E174" s="133" t="s">
        <v>685</v>
      </c>
      <c r="F174" s="134" t="s">
        <v>686</v>
      </c>
      <c r="G174" s="135" t="s">
        <v>133</v>
      </c>
      <c r="H174" s="136">
        <v>5</v>
      </c>
      <c r="I174" s="137"/>
      <c r="J174" s="138">
        <f t="shared" si="20"/>
        <v>0</v>
      </c>
      <c r="K174" s="139"/>
      <c r="L174" s="30"/>
      <c r="M174" s="140" t="s">
        <v>1</v>
      </c>
      <c r="N174" s="141" t="s">
        <v>38</v>
      </c>
      <c r="P174" s="142">
        <f t="shared" si="21"/>
        <v>0</v>
      </c>
      <c r="Q174" s="142">
        <v>0</v>
      </c>
      <c r="R174" s="142">
        <f t="shared" si="22"/>
        <v>0</v>
      </c>
      <c r="S174" s="142">
        <v>0</v>
      </c>
      <c r="T174" s="143">
        <f t="shared" si="23"/>
        <v>0</v>
      </c>
      <c r="AR174" s="144" t="s">
        <v>134</v>
      </c>
      <c r="AT174" s="144" t="s">
        <v>130</v>
      </c>
      <c r="AU174" s="144" t="s">
        <v>80</v>
      </c>
      <c r="AY174" s="15" t="s">
        <v>128</v>
      </c>
      <c r="BE174" s="145">
        <f t="shared" si="24"/>
        <v>0</v>
      </c>
      <c r="BF174" s="145">
        <f t="shared" si="25"/>
        <v>0</v>
      </c>
      <c r="BG174" s="145">
        <f t="shared" si="26"/>
        <v>0</v>
      </c>
      <c r="BH174" s="145">
        <f t="shared" si="27"/>
        <v>0</v>
      </c>
      <c r="BI174" s="145">
        <f t="shared" si="28"/>
        <v>0</v>
      </c>
      <c r="BJ174" s="15" t="s">
        <v>80</v>
      </c>
      <c r="BK174" s="145">
        <f t="shared" si="29"/>
        <v>0</v>
      </c>
      <c r="BL174" s="15" t="s">
        <v>134</v>
      </c>
      <c r="BM174" s="144" t="s">
        <v>584</v>
      </c>
    </row>
    <row r="175" spans="2:65" s="1" customFormat="1" ht="24.2" customHeight="1">
      <c r="B175" s="131"/>
      <c r="C175" s="132" t="s">
        <v>427</v>
      </c>
      <c r="D175" s="132" t="s">
        <v>130</v>
      </c>
      <c r="E175" s="133" t="s">
        <v>687</v>
      </c>
      <c r="F175" s="134" t="s">
        <v>688</v>
      </c>
      <c r="G175" s="135" t="s">
        <v>133</v>
      </c>
      <c r="H175" s="136">
        <v>50</v>
      </c>
      <c r="I175" s="137"/>
      <c r="J175" s="138">
        <f t="shared" si="20"/>
        <v>0</v>
      </c>
      <c r="K175" s="139"/>
      <c r="L175" s="30"/>
      <c r="M175" s="140" t="s">
        <v>1</v>
      </c>
      <c r="N175" s="141" t="s">
        <v>38</v>
      </c>
      <c r="P175" s="142">
        <f t="shared" si="21"/>
        <v>0</v>
      </c>
      <c r="Q175" s="142">
        <v>0</v>
      </c>
      <c r="R175" s="142">
        <f t="shared" si="22"/>
        <v>0</v>
      </c>
      <c r="S175" s="142">
        <v>0</v>
      </c>
      <c r="T175" s="143">
        <f t="shared" si="23"/>
        <v>0</v>
      </c>
      <c r="AR175" s="144" t="s">
        <v>134</v>
      </c>
      <c r="AT175" s="144" t="s">
        <v>130</v>
      </c>
      <c r="AU175" s="144" t="s">
        <v>80</v>
      </c>
      <c r="AY175" s="15" t="s">
        <v>128</v>
      </c>
      <c r="BE175" s="145">
        <f t="shared" si="24"/>
        <v>0</v>
      </c>
      <c r="BF175" s="145">
        <f t="shared" si="25"/>
        <v>0</v>
      </c>
      <c r="BG175" s="145">
        <f t="shared" si="26"/>
        <v>0</v>
      </c>
      <c r="BH175" s="145">
        <f t="shared" si="27"/>
        <v>0</v>
      </c>
      <c r="BI175" s="145">
        <f t="shared" si="28"/>
        <v>0</v>
      </c>
      <c r="BJ175" s="15" t="s">
        <v>80</v>
      </c>
      <c r="BK175" s="145">
        <f t="shared" si="29"/>
        <v>0</v>
      </c>
      <c r="BL175" s="15" t="s">
        <v>134</v>
      </c>
      <c r="BM175" s="144" t="s">
        <v>689</v>
      </c>
    </row>
    <row r="176" spans="2:65" s="1" customFormat="1" ht="33" customHeight="1">
      <c r="B176" s="131"/>
      <c r="C176" s="132" t="s">
        <v>209</v>
      </c>
      <c r="D176" s="132" t="s">
        <v>130</v>
      </c>
      <c r="E176" s="133" t="s">
        <v>690</v>
      </c>
      <c r="F176" s="134" t="s">
        <v>691</v>
      </c>
      <c r="G176" s="135" t="s">
        <v>239</v>
      </c>
      <c r="H176" s="136">
        <v>0.05</v>
      </c>
      <c r="I176" s="137"/>
      <c r="J176" s="138">
        <f t="shared" si="20"/>
        <v>0</v>
      </c>
      <c r="K176" s="139"/>
      <c r="L176" s="30"/>
      <c r="M176" s="140" t="s">
        <v>1</v>
      </c>
      <c r="N176" s="141" t="s">
        <v>38</v>
      </c>
      <c r="P176" s="142">
        <f t="shared" si="21"/>
        <v>0</v>
      </c>
      <c r="Q176" s="142">
        <v>0</v>
      </c>
      <c r="R176" s="142">
        <f t="shared" si="22"/>
        <v>0</v>
      </c>
      <c r="S176" s="142">
        <v>0</v>
      </c>
      <c r="T176" s="143">
        <f t="shared" si="23"/>
        <v>0</v>
      </c>
      <c r="AR176" s="144" t="s">
        <v>134</v>
      </c>
      <c r="AT176" s="144" t="s">
        <v>130</v>
      </c>
      <c r="AU176" s="144" t="s">
        <v>80</v>
      </c>
      <c r="AY176" s="15" t="s">
        <v>128</v>
      </c>
      <c r="BE176" s="145">
        <f t="shared" si="24"/>
        <v>0</v>
      </c>
      <c r="BF176" s="145">
        <f t="shared" si="25"/>
        <v>0</v>
      </c>
      <c r="BG176" s="145">
        <f t="shared" si="26"/>
        <v>0</v>
      </c>
      <c r="BH176" s="145">
        <f t="shared" si="27"/>
        <v>0</v>
      </c>
      <c r="BI176" s="145">
        <f t="shared" si="28"/>
        <v>0</v>
      </c>
      <c r="BJ176" s="15" t="s">
        <v>80</v>
      </c>
      <c r="BK176" s="145">
        <f t="shared" si="29"/>
        <v>0</v>
      </c>
      <c r="BL176" s="15" t="s">
        <v>134</v>
      </c>
      <c r="BM176" s="144" t="s">
        <v>692</v>
      </c>
    </row>
    <row r="177" spans="2:65" s="1" customFormat="1" ht="24.2" customHeight="1">
      <c r="B177" s="131"/>
      <c r="C177" s="132" t="s">
        <v>434</v>
      </c>
      <c r="D177" s="132" t="s">
        <v>130</v>
      </c>
      <c r="E177" s="133" t="s">
        <v>693</v>
      </c>
      <c r="F177" s="134" t="s">
        <v>694</v>
      </c>
      <c r="G177" s="135" t="s">
        <v>274</v>
      </c>
      <c r="H177" s="136">
        <v>650</v>
      </c>
      <c r="I177" s="137"/>
      <c r="J177" s="138">
        <f t="shared" si="20"/>
        <v>0</v>
      </c>
      <c r="K177" s="139"/>
      <c r="L177" s="30"/>
      <c r="M177" s="140" t="s">
        <v>1</v>
      </c>
      <c r="N177" s="141" t="s">
        <v>38</v>
      </c>
      <c r="P177" s="142">
        <f t="shared" si="21"/>
        <v>0</v>
      </c>
      <c r="Q177" s="142">
        <v>0</v>
      </c>
      <c r="R177" s="142">
        <f t="shared" si="22"/>
        <v>0</v>
      </c>
      <c r="S177" s="142">
        <v>0</v>
      </c>
      <c r="T177" s="143">
        <f t="shared" si="23"/>
        <v>0</v>
      </c>
      <c r="AR177" s="144" t="s">
        <v>134</v>
      </c>
      <c r="AT177" s="144" t="s">
        <v>130</v>
      </c>
      <c r="AU177" s="144" t="s">
        <v>80</v>
      </c>
      <c r="AY177" s="15" t="s">
        <v>128</v>
      </c>
      <c r="BE177" s="145">
        <f t="shared" si="24"/>
        <v>0</v>
      </c>
      <c r="BF177" s="145">
        <f t="shared" si="25"/>
        <v>0</v>
      </c>
      <c r="BG177" s="145">
        <f t="shared" si="26"/>
        <v>0</v>
      </c>
      <c r="BH177" s="145">
        <f t="shared" si="27"/>
        <v>0</v>
      </c>
      <c r="BI177" s="145">
        <f t="shared" si="28"/>
        <v>0</v>
      </c>
      <c r="BJ177" s="15" t="s">
        <v>80</v>
      </c>
      <c r="BK177" s="145">
        <f t="shared" si="29"/>
        <v>0</v>
      </c>
      <c r="BL177" s="15" t="s">
        <v>134</v>
      </c>
      <c r="BM177" s="144" t="s">
        <v>695</v>
      </c>
    </row>
    <row r="178" spans="2:65" s="1" customFormat="1" ht="33" customHeight="1">
      <c r="B178" s="131"/>
      <c r="C178" s="132" t="s">
        <v>213</v>
      </c>
      <c r="D178" s="132" t="s">
        <v>130</v>
      </c>
      <c r="E178" s="133" t="s">
        <v>696</v>
      </c>
      <c r="F178" s="134" t="s">
        <v>697</v>
      </c>
      <c r="G178" s="135" t="s">
        <v>274</v>
      </c>
      <c r="H178" s="136">
        <v>650</v>
      </c>
      <c r="I178" s="137"/>
      <c r="J178" s="138">
        <f t="shared" si="20"/>
        <v>0</v>
      </c>
      <c r="K178" s="139"/>
      <c r="L178" s="30"/>
      <c r="M178" s="140" t="s">
        <v>1</v>
      </c>
      <c r="N178" s="141" t="s">
        <v>38</v>
      </c>
      <c r="P178" s="142">
        <f t="shared" si="21"/>
        <v>0</v>
      </c>
      <c r="Q178" s="142">
        <v>0</v>
      </c>
      <c r="R178" s="142">
        <f t="shared" si="22"/>
        <v>0</v>
      </c>
      <c r="S178" s="142">
        <v>0</v>
      </c>
      <c r="T178" s="143">
        <f t="shared" si="23"/>
        <v>0</v>
      </c>
      <c r="AR178" s="144" t="s">
        <v>134</v>
      </c>
      <c r="AT178" s="144" t="s">
        <v>130</v>
      </c>
      <c r="AU178" s="144" t="s">
        <v>80</v>
      </c>
      <c r="AY178" s="15" t="s">
        <v>128</v>
      </c>
      <c r="BE178" s="145">
        <f t="shared" si="24"/>
        <v>0</v>
      </c>
      <c r="BF178" s="145">
        <f t="shared" si="25"/>
        <v>0</v>
      </c>
      <c r="BG178" s="145">
        <f t="shared" si="26"/>
        <v>0</v>
      </c>
      <c r="BH178" s="145">
        <f t="shared" si="27"/>
        <v>0</v>
      </c>
      <c r="BI178" s="145">
        <f t="shared" si="28"/>
        <v>0</v>
      </c>
      <c r="BJ178" s="15" t="s">
        <v>80</v>
      </c>
      <c r="BK178" s="145">
        <f t="shared" si="29"/>
        <v>0</v>
      </c>
      <c r="BL178" s="15" t="s">
        <v>134</v>
      </c>
      <c r="BM178" s="144" t="s">
        <v>698</v>
      </c>
    </row>
    <row r="179" spans="2:65" s="1" customFormat="1" ht="16.5" customHeight="1">
      <c r="B179" s="131"/>
      <c r="C179" s="132" t="s">
        <v>441</v>
      </c>
      <c r="D179" s="132" t="s">
        <v>130</v>
      </c>
      <c r="E179" s="133" t="s">
        <v>699</v>
      </c>
      <c r="F179" s="134" t="s">
        <v>700</v>
      </c>
      <c r="G179" s="135" t="s">
        <v>141</v>
      </c>
      <c r="H179" s="136">
        <v>14</v>
      </c>
      <c r="I179" s="137"/>
      <c r="J179" s="138">
        <f t="shared" si="20"/>
        <v>0</v>
      </c>
      <c r="K179" s="139"/>
      <c r="L179" s="30"/>
      <c r="M179" s="140" t="s">
        <v>1</v>
      </c>
      <c r="N179" s="141" t="s">
        <v>38</v>
      </c>
      <c r="P179" s="142">
        <f t="shared" si="21"/>
        <v>0</v>
      </c>
      <c r="Q179" s="142">
        <v>0</v>
      </c>
      <c r="R179" s="142">
        <f t="shared" si="22"/>
        <v>0</v>
      </c>
      <c r="S179" s="142">
        <v>0</v>
      </c>
      <c r="T179" s="143">
        <f t="shared" si="23"/>
        <v>0</v>
      </c>
      <c r="AR179" s="144" t="s">
        <v>134</v>
      </c>
      <c r="AT179" s="144" t="s">
        <v>130</v>
      </c>
      <c r="AU179" s="144" t="s">
        <v>80</v>
      </c>
      <c r="AY179" s="15" t="s">
        <v>128</v>
      </c>
      <c r="BE179" s="145">
        <f t="shared" si="24"/>
        <v>0</v>
      </c>
      <c r="BF179" s="145">
        <f t="shared" si="25"/>
        <v>0</v>
      </c>
      <c r="BG179" s="145">
        <f t="shared" si="26"/>
        <v>0</v>
      </c>
      <c r="BH179" s="145">
        <f t="shared" si="27"/>
        <v>0</v>
      </c>
      <c r="BI179" s="145">
        <f t="shared" si="28"/>
        <v>0</v>
      </c>
      <c r="BJ179" s="15" t="s">
        <v>80</v>
      </c>
      <c r="BK179" s="145">
        <f t="shared" si="29"/>
        <v>0</v>
      </c>
      <c r="BL179" s="15" t="s">
        <v>134</v>
      </c>
      <c r="BM179" s="144" t="s">
        <v>701</v>
      </c>
    </row>
    <row r="180" spans="2:63" s="11" customFormat="1" ht="25.9" customHeight="1">
      <c r="B180" s="119"/>
      <c r="D180" s="120" t="s">
        <v>72</v>
      </c>
      <c r="E180" s="121" t="s">
        <v>702</v>
      </c>
      <c r="F180" s="121" t="s">
        <v>703</v>
      </c>
      <c r="I180" s="122"/>
      <c r="J180" s="123">
        <f>BK180</f>
        <v>0</v>
      </c>
      <c r="L180" s="119"/>
      <c r="M180" s="124"/>
      <c r="P180" s="125">
        <f>SUM(P181:P191)</f>
        <v>0</v>
      </c>
      <c r="R180" s="125">
        <f>SUM(R181:R191)</f>
        <v>0</v>
      </c>
      <c r="T180" s="126">
        <f>SUM(T181:T191)</f>
        <v>0</v>
      </c>
      <c r="AR180" s="120" t="s">
        <v>80</v>
      </c>
      <c r="AT180" s="127" t="s">
        <v>72</v>
      </c>
      <c r="AU180" s="127" t="s">
        <v>73</v>
      </c>
      <c r="AY180" s="120" t="s">
        <v>128</v>
      </c>
      <c r="BK180" s="128">
        <f>SUM(BK181:BK191)</f>
        <v>0</v>
      </c>
    </row>
    <row r="181" spans="2:65" s="1" customFormat="1" ht="16.5" customHeight="1">
      <c r="B181" s="131"/>
      <c r="C181" s="132" t="s">
        <v>216</v>
      </c>
      <c r="D181" s="132" t="s">
        <v>130</v>
      </c>
      <c r="E181" s="133" t="s">
        <v>704</v>
      </c>
      <c r="F181" s="134" t="s">
        <v>705</v>
      </c>
      <c r="G181" s="135" t="s">
        <v>133</v>
      </c>
      <c r="H181" s="136">
        <v>5</v>
      </c>
      <c r="I181" s="137"/>
      <c r="J181" s="138">
        <f aca="true" t="shared" si="30" ref="J181:J191">ROUND(I181*H181,2)</f>
        <v>0</v>
      </c>
      <c r="K181" s="139"/>
      <c r="L181" s="30"/>
      <c r="M181" s="140" t="s">
        <v>1</v>
      </c>
      <c r="N181" s="141" t="s">
        <v>38</v>
      </c>
      <c r="P181" s="142">
        <f aca="true" t="shared" si="31" ref="P181:P191">O181*H181</f>
        <v>0</v>
      </c>
      <c r="Q181" s="142">
        <v>0</v>
      </c>
      <c r="R181" s="142">
        <f aca="true" t="shared" si="32" ref="R181:R191">Q181*H181</f>
        <v>0</v>
      </c>
      <c r="S181" s="142">
        <v>0</v>
      </c>
      <c r="T181" s="143">
        <f aca="true" t="shared" si="33" ref="T181:T191">S181*H181</f>
        <v>0</v>
      </c>
      <c r="AR181" s="144" t="s">
        <v>134</v>
      </c>
      <c r="AT181" s="144" t="s">
        <v>130</v>
      </c>
      <c r="AU181" s="144" t="s">
        <v>80</v>
      </c>
      <c r="AY181" s="15" t="s">
        <v>128</v>
      </c>
      <c r="BE181" s="145">
        <f aca="true" t="shared" si="34" ref="BE181:BE191">IF(N181="základní",J181,0)</f>
        <v>0</v>
      </c>
      <c r="BF181" s="145">
        <f aca="true" t="shared" si="35" ref="BF181:BF191">IF(N181="snížená",J181,0)</f>
        <v>0</v>
      </c>
      <c r="BG181" s="145">
        <f aca="true" t="shared" si="36" ref="BG181:BG191">IF(N181="zákl. přenesená",J181,0)</f>
        <v>0</v>
      </c>
      <c r="BH181" s="145">
        <f aca="true" t="shared" si="37" ref="BH181:BH191">IF(N181="sníž. přenesená",J181,0)</f>
        <v>0</v>
      </c>
      <c r="BI181" s="145">
        <f aca="true" t="shared" si="38" ref="BI181:BI191">IF(N181="nulová",J181,0)</f>
        <v>0</v>
      </c>
      <c r="BJ181" s="15" t="s">
        <v>80</v>
      </c>
      <c r="BK181" s="145">
        <f aca="true" t="shared" si="39" ref="BK181:BK191">ROUND(I181*H181,2)</f>
        <v>0</v>
      </c>
      <c r="BL181" s="15" t="s">
        <v>134</v>
      </c>
      <c r="BM181" s="144" t="s">
        <v>706</v>
      </c>
    </row>
    <row r="182" spans="2:65" s="1" customFormat="1" ht="16.5" customHeight="1">
      <c r="B182" s="131"/>
      <c r="C182" s="132" t="s">
        <v>448</v>
      </c>
      <c r="D182" s="132" t="s">
        <v>130</v>
      </c>
      <c r="E182" s="133" t="s">
        <v>707</v>
      </c>
      <c r="F182" s="134" t="s">
        <v>708</v>
      </c>
      <c r="G182" s="135" t="s">
        <v>133</v>
      </c>
      <c r="H182" s="136">
        <v>4</v>
      </c>
      <c r="I182" s="137"/>
      <c r="J182" s="138">
        <f t="shared" si="30"/>
        <v>0</v>
      </c>
      <c r="K182" s="139"/>
      <c r="L182" s="30"/>
      <c r="M182" s="140" t="s">
        <v>1</v>
      </c>
      <c r="N182" s="141" t="s">
        <v>38</v>
      </c>
      <c r="P182" s="142">
        <f t="shared" si="31"/>
        <v>0</v>
      </c>
      <c r="Q182" s="142">
        <v>0</v>
      </c>
      <c r="R182" s="142">
        <f t="shared" si="32"/>
        <v>0</v>
      </c>
      <c r="S182" s="142">
        <v>0</v>
      </c>
      <c r="T182" s="143">
        <f t="shared" si="33"/>
        <v>0</v>
      </c>
      <c r="AR182" s="144" t="s">
        <v>134</v>
      </c>
      <c r="AT182" s="144" t="s">
        <v>130</v>
      </c>
      <c r="AU182" s="144" t="s">
        <v>80</v>
      </c>
      <c r="AY182" s="15" t="s">
        <v>128</v>
      </c>
      <c r="BE182" s="145">
        <f t="shared" si="34"/>
        <v>0</v>
      </c>
      <c r="BF182" s="145">
        <f t="shared" si="35"/>
        <v>0</v>
      </c>
      <c r="BG182" s="145">
        <f t="shared" si="36"/>
        <v>0</v>
      </c>
      <c r="BH182" s="145">
        <f t="shared" si="37"/>
        <v>0</v>
      </c>
      <c r="BI182" s="145">
        <f t="shared" si="38"/>
        <v>0</v>
      </c>
      <c r="BJ182" s="15" t="s">
        <v>80</v>
      </c>
      <c r="BK182" s="145">
        <f t="shared" si="39"/>
        <v>0</v>
      </c>
      <c r="BL182" s="15" t="s">
        <v>134</v>
      </c>
      <c r="BM182" s="144" t="s">
        <v>709</v>
      </c>
    </row>
    <row r="183" spans="2:65" s="1" customFormat="1" ht="16.5" customHeight="1">
      <c r="B183" s="131"/>
      <c r="C183" s="132" t="s">
        <v>220</v>
      </c>
      <c r="D183" s="132" t="s">
        <v>130</v>
      </c>
      <c r="E183" s="133" t="s">
        <v>710</v>
      </c>
      <c r="F183" s="134" t="s">
        <v>711</v>
      </c>
      <c r="G183" s="135" t="s">
        <v>133</v>
      </c>
      <c r="H183" s="136">
        <v>12</v>
      </c>
      <c r="I183" s="137"/>
      <c r="J183" s="138">
        <f t="shared" si="30"/>
        <v>0</v>
      </c>
      <c r="K183" s="139"/>
      <c r="L183" s="30"/>
      <c r="M183" s="140" t="s">
        <v>1</v>
      </c>
      <c r="N183" s="141" t="s">
        <v>38</v>
      </c>
      <c r="P183" s="142">
        <f t="shared" si="31"/>
        <v>0</v>
      </c>
      <c r="Q183" s="142">
        <v>0</v>
      </c>
      <c r="R183" s="142">
        <f t="shared" si="32"/>
        <v>0</v>
      </c>
      <c r="S183" s="142">
        <v>0</v>
      </c>
      <c r="T183" s="143">
        <f t="shared" si="33"/>
        <v>0</v>
      </c>
      <c r="AR183" s="144" t="s">
        <v>134</v>
      </c>
      <c r="AT183" s="144" t="s">
        <v>130</v>
      </c>
      <c r="AU183" s="144" t="s">
        <v>80</v>
      </c>
      <c r="AY183" s="15" t="s">
        <v>128</v>
      </c>
      <c r="BE183" s="145">
        <f t="shared" si="34"/>
        <v>0</v>
      </c>
      <c r="BF183" s="145">
        <f t="shared" si="35"/>
        <v>0</v>
      </c>
      <c r="BG183" s="145">
        <f t="shared" si="36"/>
        <v>0</v>
      </c>
      <c r="BH183" s="145">
        <f t="shared" si="37"/>
        <v>0</v>
      </c>
      <c r="BI183" s="145">
        <f t="shared" si="38"/>
        <v>0</v>
      </c>
      <c r="BJ183" s="15" t="s">
        <v>80</v>
      </c>
      <c r="BK183" s="145">
        <f t="shared" si="39"/>
        <v>0</v>
      </c>
      <c r="BL183" s="15" t="s">
        <v>134</v>
      </c>
      <c r="BM183" s="144" t="s">
        <v>712</v>
      </c>
    </row>
    <row r="184" spans="2:65" s="1" customFormat="1" ht="33" customHeight="1">
      <c r="B184" s="131"/>
      <c r="C184" s="132" t="s">
        <v>459</v>
      </c>
      <c r="D184" s="132" t="s">
        <v>130</v>
      </c>
      <c r="E184" s="133" t="s">
        <v>713</v>
      </c>
      <c r="F184" s="134" t="s">
        <v>714</v>
      </c>
      <c r="G184" s="135" t="s">
        <v>569</v>
      </c>
      <c r="H184" s="136">
        <v>46</v>
      </c>
      <c r="I184" s="137"/>
      <c r="J184" s="138">
        <f t="shared" si="30"/>
        <v>0</v>
      </c>
      <c r="K184" s="139"/>
      <c r="L184" s="30"/>
      <c r="M184" s="140" t="s">
        <v>1</v>
      </c>
      <c r="N184" s="141" t="s">
        <v>38</v>
      </c>
      <c r="P184" s="142">
        <f t="shared" si="31"/>
        <v>0</v>
      </c>
      <c r="Q184" s="142">
        <v>0</v>
      </c>
      <c r="R184" s="142">
        <f t="shared" si="32"/>
        <v>0</v>
      </c>
      <c r="S184" s="142">
        <v>0</v>
      </c>
      <c r="T184" s="143">
        <f t="shared" si="33"/>
        <v>0</v>
      </c>
      <c r="AR184" s="144" t="s">
        <v>134</v>
      </c>
      <c r="AT184" s="144" t="s">
        <v>130</v>
      </c>
      <c r="AU184" s="144" t="s">
        <v>80</v>
      </c>
      <c r="AY184" s="15" t="s">
        <v>128</v>
      </c>
      <c r="BE184" s="145">
        <f t="shared" si="34"/>
        <v>0</v>
      </c>
      <c r="BF184" s="145">
        <f t="shared" si="35"/>
        <v>0</v>
      </c>
      <c r="BG184" s="145">
        <f t="shared" si="36"/>
        <v>0</v>
      </c>
      <c r="BH184" s="145">
        <f t="shared" si="37"/>
        <v>0</v>
      </c>
      <c r="BI184" s="145">
        <f t="shared" si="38"/>
        <v>0</v>
      </c>
      <c r="BJ184" s="15" t="s">
        <v>80</v>
      </c>
      <c r="BK184" s="145">
        <f t="shared" si="39"/>
        <v>0</v>
      </c>
      <c r="BL184" s="15" t="s">
        <v>134</v>
      </c>
      <c r="BM184" s="144" t="s">
        <v>715</v>
      </c>
    </row>
    <row r="185" spans="2:65" s="1" customFormat="1" ht="24.2" customHeight="1">
      <c r="B185" s="131"/>
      <c r="C185" s="132" t="s">
        <v>223</v>
      </c>
      <c r="D185" s="132" t="s">
        <v>130</v>
      </c>
      <c r="E185" s="133" t="s">
        <v>716</v>
      </c>
      <c r="F185" s="134" t="s">
        <v>717</v>
      </c>
      <c r="G185" s="135" t="s">
        <v>542</v>
      </c>
      <c r="H185" s="136">
        <v>11</v>
      </c>
      <c r="I185" s="137"/>
      <c r="J185" s="138">
        <f t="shared" si="30"/>
        <v>0</v>
      </c>
      <c r="K185" s="139"/>
      <c r="L185" s="30"/>
      <c r="M185" s="140" t="s">
        <v>1</v>
      </c>
      <c r="N185" s="141" t="s">
        <v>38</v>
      </c>
      <c r="P185" s="142">
        <f t="shared" si="31"/>
        <v>0</v>
      </c>
      <c r="Q185" s="142">
        <v>0</v>
      </c>
      <c r="R185" s="142">
        <f t="shared" si="32"/>
        <v>0</v>
      </c>
      <c r="S185" s="142">
        <v>0</v>
      </c>
      <c r="T185" s="143">
        <f t="shared" si="33"/>
        <v>0</v>
      </c>
      <c r="AR185" s="144" t="s">
        <v>134</v>
      </c>
      <c r="AT185" s="144" t="s">
        <v>130</v>
      </c>
      <c r="AU185" s="144" t="s">
        <v>80</v>
      </c>
      <c r="AY185" s="15" t="s">
        <v>128</v>
      </c>
      <c r="BE185" s="145">
        <f t="shared" si="34"/>
        <v>0</v>
      </c>
      <c r="BF185" s="145">
        <f t="shared" si="35"/>
        <v>0</v>
      </c>
      <c r="BG185" s="145">
        <f t="shared" si="36"/>
        <v>0</v>
      </c>
      <c r="BH185" s="145">
        <f t="shared" si="37"/>
        <v>0</v>
      </c>
      <c r="BI185" s="145">
        <f t="shared" si="38"/>
        <v>0</v>
      </c>
      <c r="BJ185" s="15" t="s">
        <v>80</v>
      </c>
      <c r="BK185" s="145">
        <f t="shared" si="39"/>
        <v>0</v>
      </c>
      <c r="BL185" s="15" t="s">
        <v>134</v>
      </c>
      <c r="BM185" s="144" t="s">
        <v>718</v>
      </c>
    </row>
    <row r="186" spans="2:65" s="1" customFormat="1" ht="16.5" customHeight="1">
      <c r="B186" s="131"/>
      <c r="C186" s="132" t="s">
        <v>468</v>
      </c>
      <c r="D186" s="132" t="s">
        <v>130</v>
      </c>
      <c r="E186" s="133" t="s">
        <v>719</v>
      </c>
      <c r="F186" s="134" t="s">
        <v>720</v>
      </c>
      <c r="G186" s="135" t="s">
        <v>542</v>
      </c>
      <c r="H186" s="136">
        <v>46</v>
      </c>
      <c r="I186" s="137"/>
      <c r="J186" s="138">
        <f t="shared" si="30"/>
        <v>0</v>
      </c>
      <c r="K186" s="139"/>
      <c r="L186" s="30"/>
      <c r="M186" s="140" t="s">
        <v>1</v>
      </c>
      <c r="N186" s="141" t="s">
        <v>38</v>
      </c>
      <c r="P186" s="142">
        <f t="shared" si="31"/>
        <v>0</v>
      </c>
      <c r="Q186" s="142">
        <v>0</v>
      </c>
      <c r="R186" s="142">
        <f t="shared" si="32"/>
        <v>0</v>
      </c>
      <c r="S186" s="142">
        <v>0</v>
      </c>
      <c r="T186" s="143">
        <f t="shared" si="33"/>
        <v>0</v>
      </c>
      <c r="AR186" s="144" t="s">
        <v>134</v>
      </c>
      <c r="AT186" s="144" t="s">
        <v>130</v>
      </c>
      <c r="AU186" s="144" t="s">
        <v>80</v>
      </c>
      <c r="AY186" s="15" t="s">
        <v>128</v>
      </c>
      <c r="BE186" s="145">
        <f t="shared" si="34"/>
        <v>0</v>
      </c>
      <c r="BF186" s="145">
        <f t="shared" si="35"/>
        <v>0</v>
      </c>
      <c r="BG186" s="145">
        <f t="shared" si="36"/>
        <v>0</v>
      </c>
      <c r="BH186" s="145">
        <f t="shared" si="37"/>
        <v>0</v>
      </c>
      <c r="BI186" s="145">
        <f t="shared" si="38"/>
        <v>0</v>
      </c>
      <c r="BJ186" s="15" t="s">
        <v>80</v>
      </c>
      <c r="BK186" s="145">
        <f t="shared" si="39"/>
        <v>0</v>
      </c>
      <c r="BL186" s="15" t="s">
        <v>134</v>
      </c>
      <c r="BM186" s="144" t="s">
        <v>721</v>
      </c>
    </row>
    <row r="187" spans="2:65" s="1" customFormat="1" ht="16.5" customHeight="1">
      <c r="B187" s="131"/>
      <c r="C187" s="132" t="s">
        <v>227</v>
      </c>
      <c r="D187" s="132" t="s">
        <v>130</v>
      </c>
      <c r="E187" s="133" t="s">
        <v>722</v>
      </c>
      <c r="F187" s="134" t="s">
        <v>723</v>
      </c>
      <c r="G187" s="135" t="s">
        <v>133</v>
      </c>
      <c r="H187" s="136">
        <v>2</v>
      </c>
      <c r="I187" s="137"/>
      <c r="J187" s="138">
        <f t="shared" si="30"/>
        <v>0</v>
      </c>
      <c r="K187" s="139"/>
      <c r="L187" s="30"/>
      <c r="M187" s="140" t="s">
        <v>1</v>
      </c>
      <c r="N187" s="141" t="s">
        <v>38</v>
      </c>
      <c r="P187" s="142">
        <f t="shared" si="31"/>
        <v>0</v>
      </c>
      <c r="Q187" s="142">
        <v>0</v>
      </c>
      <c r="R187" s="142">
        <f t="shared" si="32"/>
        <v>0</v>
      </c>
      <c r="S187" s="142">
        <v>0</v>
      </c>
      <c r="T187" s="143">
        <f t="shared" si="33"/>
        <v>0</v>
      </c>
      <c r="AR187" s="144" t="s">
        <v>134</v>
      </c>
      <c r="AT187" s="144" t="s">
        <v>130</v>
      </c>
      <c r="AU187" s="144" t="s">
        <v>80</v>
      </c>
      <c r="AY187" s="15" t="s">
        <v>128</v>
      </c>
      <c r="BE187" s="145">
        <f t="shared" si="34"/>
        <v>0</v>
      </c>
      <c r="BF187" s="145">
        <f t="shared" si="35"/>
        <v>0</v>
      </c>
      <c r="BG187" s="145">
        <f t="shared" si="36"/>
        <v>0</v>
      </c>
      <c r="BH187" s="145">
        <f t="shared" si="37"/>
        <v>0</v>
      </c>
      <c r="BI187" s="145">
        <f t="shared" si="38"/>
        <v>0</v>
      </c>
      <c r="BJ187" s="15" t="s">
        <v>80</v>
      </c>
      <c r="BK187" s="145">
        <f t="shared" si="39"/>
        <v>0</v>
      </c>
      <c r="BL187" s="15" t="s">
        <v>134</v>
      </c>
      <c r="BM187" s="144" t="s">
        <v>724</v>
      </c>
    </row>
    <row r="188" spans="2:65" s="1" customFormat="1" ht="16.5" customHeight="1">
      <c r="B188" s="131"/>
      <c r="C188" s="132" t="s">
        <v>359</v>
      </c>
      <c r="D188" s="132" t="s">
        <v>130</v>
      </c>
      <c r="E188" s="133" t="s">
        <v>725</v>
      </c>
      <c r="F188" s="134" t="s">
        <v>726</v>
      </c>
      <c r="G188" s="135" t="s">
        <v>542</v>
      </c>
      <c r="H188" s="136">
        <v>4300</v>
      </c>
      <c r="I188" s="137"/>
      <c r="J188" s="138">
        <f t="shared" si="30"/>
        <v>0</v>
      </c>
      <c r="K188" s="139"/>
      <c r="L188" s="30"/>
      <c r="M188" s="140" t="s">
        <v>1</v>
      </c>
      <c r="N188" s="141" t="s">
        <v>38</v>
      </c>
      <c r="P188" s="142">
        <f t="shared" si="31"/>
        <v>0</v>
      </c>
      <c r="Q188" s="142">
        <v>0</v>
      </c>
      <c r="R188" s="142">
        <f t="shared" si="32"/>
        <v>0</v>
      </c>
      <c r="S188" s="142">
        <v>0</v>
      </c>
      <c r="T188" s="143">
        <f t="shared" si="33"/>
        <v>0</v>
      </c>
      <c r="AR188" s="144" t="s">
        <v>134</v>
      </c>
      <c r="AT188" s="144" t="s">
        <v>130</v>
      </c>
      <c r="AU188" s="144" t="s">
        <v>80</v>
      </c>
      <c r="AY188" s="15" t="s">
        <v>128</v>
      </c>
      <c r="BE188" s="145">
        <f t="shared" si="34"/>
        <v>0</v>
      </c>
      <c r="BF188" s="145">
        <f t="shared" si="35"/>
        <v>0</v>
      </c>
      <c r="BG188" s="145">
        <f t="shared" si="36"/>
        <v>0</v>
      </c>
      <c r="BH188" s="145">
        <f t="shared" si="37"/>
        <v>0</v>
      </c>
      <c r="BI188" s="145">
        <f t="shared" si="38"/>
        <v>0</v>
      </c>
      <c r="BJ188" s="15" t="s">
        <v>80</v>
      </c>
      <c r="BK188" s="145">
        <f t="shared" si="39"/>
        <v>0</v>
      </c>
      <c r="BL188" s="15" t="s">
        <v>134</v>
      </c>
      <c r="BM188" s="144" t="s">
        <v>727</v>
      </c>
    </row>
    <row r="189" spans="2:65" s="1" customFormat="1" ht="24.2" customHeight="1">
      <c r="B189" s="131"/>
      <c r="C189" s="132" t="s">
        <v>230</v>
      </c>
      <c r="D189" s="132" t="s">
        <v>130</v>
      </c>
      <c r="E189" s="133" t="s">
        <v>728</v>
      </c>
      <c r="F189" s="134" t="s">
        <v>729</v>
      </c>
      <c r="G189" s="135" t="s">
        <v>542</v>
      </c>
      <c r="H189" s="136">
        <v>20</v>
      </c>
      <c r="I189" s="137"/>
      <c r="J189" s="138">
        <f t="shared" si="30"/>
        <v>0</v>
      </c>
      <c r="K189" s="139"/>
      <c r="L189" s="30"/>
      <c r="M189" s="140" t="s">
        <v>1</v>
      </c>
      <c r="N189" s="141" t="s">
        <v>38</v>
      </c>
      <c r="P189" s="142">
        <f t="shared" si="31"/>
        <v>0</v>
      </c>
      <c r="Q189" s="142">
        <v>0</v>
      </c>
      <c r="R189" s="142">
        <f t="shared" si="32"/>
        <v>0</v>
      </c>
      <c r="S189" s="142">
        <v>0</v>
      </c>
      <c r="T189" s="143">
        <f t="shared" si="33"/>
        <v>0</v>
      </c>
      <c r="AR189" s="144" t="s">
        <v>134</v>
      </c>
      <c r="AT189" s="144" t="s">
        <v>130</v>
      </c>
      <c r="AU189" s="144" t="s">
        <v>80</v>
      </c>
      <c r="AY189" s="15" t="s">
        <v>128</v>
      </c>
      <c r="BE189" s="145">
        <f t="shared" si="34"/>
        <v>0</v>
      </c>
      <c r="BF189" s="145">
        <f t="shared" si="35"/>
        <v>0</v>
      </c>
      <c r="BG189" s="145">
        <f t="shared" si="36"/>
        <v>0</v>
      </c>
      <c r="BH189" s="145">
        <f t="shared" si="37"/>
        <v>0</v>
      </c>
      <c r="BI189" s="145">
        <f t="shared" si="38"/>
        <v>0</v>
      </c>
      <c r="BJ189" s="15" t="s">
        <v>80</v>
      </c>
      <c r="BK189" s="145">
        <f t="shared" si="39"/>
        <v>0</v>
      </c>
      <c r="BL189" s="15" t="s">
        <v>134</v>
      </c>
      <c r="BM189" s="144" t="s">
        <v>730</v>
      </c>
    </row>
    <row r="190" spans="2:65" s="1" customFormat="1" ht="33" customHeight="1">
      <c r="B190" s="131"/>
      <c r="C190" s="132" t="s">
        <v>731</v>
      </c>
      <c r="D190" s="132" t="s">
        <v>130</v>
      </c>
      <c r="E190" s="133" t="s">
        <v>732</v>
      </c>
      <c r="F190" s="134" t="s">
        <v>733</v>
      </c>
      <c r="G190" s="135" t="s">
        <v>141</v>
      </c>
      <c r="H190" s="136">
        <v>15</v>
      </c>
      <c r="I190" s="137"/>
      <c r="J190" s="138">
        <f t="shared" si="30"/>
        <v>0</v>
      </c>
      <c r="K190" s="139"/>
      <c r="L190" s="30"/>
      <c r="M190" s="140" t="s">
        <v>1</v>
      </c>
      <c r="N190" s="141" t="s">
        <v>38</v>
      </c>
      <c r="P190" s="142">
        <f t="shared" si="31"/>
        <v>0</v>
      </c>
      <c r="Q190" s="142">
        <v>0</v>
      </c>
      <c r="R190" s="142">
        <f t="shared" si="32"/>
        <v>0</v>
      </c>
      <c r="S190" s="142">
        <v>0</v>
      </c>
      <c r="T190" s="143">
        <f t="shared" si="33"/>
        <v>0</v>
      </c>
      <c r="AR190" s="144" t="s">
        <v>134</v>
      </c>
      <c r="AT190" s="144" t="s">
        <v>130</v>
      </c>
      <c r="AU190" s="144" t="s">
        <v>80</v>
      </c>
      <c r="AY190" s="15" t="s">
        <v>128</v>
      </c>
      <c r="BE190" s="145">
        <f t="shared" si="34"/>
        <v>0</v>
      </c>
      <c r="BF190" s="145">
        <f t="shared" si="35"/>
        <v>0</v>
      </c>
      <c r="BG190" s="145">
        <f t="shared" si="36"/>
        <v>0</v>
      </c>
      <c r="BH190" s="145">
        <f t="shared" si="37"/>
        <v>0</v>
      </c>
      <c r="BI190" s="145">
        <f t="shared" si="38"/>
        <v>0</v>
      </c>
      <c r="BJ190" s="15" t="s">
        <v>80</v>
      </c>
      <c r="BK190" s="145">
        <f t="shared" si="39"/>
        <v>0</v>
      </c>
      <c r="BL190" s="15" t="s">
        <v>134</v>
      </c>
      <c r="BM190" s="144" t="s">
        <v>734</v>
      </c>
    </row>
    <row r="191" spans="2:65" s="1" customFormat="1" ht="21.75" customHeight="1">
      <c r="B191" s="131"/>
      <c r="C191" s="132" t="s">
        <v>234</v>
      </c>
      <c r="D191" s="132" t="s">
        <v>130</v>
      </c>
      <c r="E191" s="133" t="s">
        <v>735</v>
      </c>
      <c r="F191" s="134" t="s">
        <v>736</v>
      </c>
      <c r="G191" s="135" t="s">
        <v>495</v>
      </c>
      <c r="H191" s="136">
        <v>230</v>
      </c>
      <c r="I191" s="137"/>
      <c r="J191" s="138">
        <f t="shared" si="30"/>
        <v>0</v>
      </c>
      <c r="K191" s="139"/>
      <c r="L191" s="30"/>
      <c r="M191" s="140" t="s">
        <v>1</v>
      </c>
      <c r="N191" s="141" t="s">
        <v>38</v>
      </c>
      <c r="P191" s="142">
        <f t="shared" si="31"/>
        <v>0</v>
      </c>
      <c r="Q191" s="142">
        <v>0</v>
      </c>
      <c r="R191" s="142">
        <f t="shared" si="32"/>
        <v>0</v>
      </c>
      <c r="S191" s="142">
        <v>0</v>
      </c>
      <c r="T191" s="143">
        <f t="shared" si="33"/>
        <v>0</v>
      </c>
      <c r="AR191" s="144" t="s">
        <v>134</v>
      </c>
      <c r="AT191" s="144" t="s">
        <v>130</v>
      </c>
      <c r="AU191" s="144" t="s">
        <v>80</v>
      </c>
      <c r="AY191" s="15" t="s">
        <v>128</v>
      </c>
      <c r="BE191" s="145">
        <f t="shared" si="34"/>
        <v>0</v>
      </c>
      <c r="BF191" s="145">
        <f t="shared" si="35"/>
        <v>0</v>
      </c>
      <c r="BG191" s="145">
        <f t="shared" si="36"/>
        <v>0</v>
      </c>
      <c r="BH191" s="145">
        <f t="shared" si="37"/>
        <v>0</v>
      </c>
      <c r="BI191" s="145">
        <f t="shared" si="38"/>
        <v>0</v>
      </c>
      <c r="BJ191" s="15" t="s">
        <v>80</v>
      </c>
      <c r="BK191" s="145">
        <f t="shared" si="39"/>
        <v>0</v>
      </c>
      <c r="BL191" s="15" t="s">
        <v>134</v>
      </c>
      <c r="BM191" s="144" t="s">
        <v>737</v>
      </c>
    </row>
    <row r="192" spans="2:63" s="11" customFormat="1" ht="25.9" customHeight="1">
      <c r="B192" s="119"/>
      <c r="D192" s="120" t="s">
        <v>72</v>
      </c>
      <c r="E192" s="121" t="s">
        <v>738</v>
      </c>
      <c r="F192" s="121" t="s">
        <v>739</v>
      </c>
      <c r="I192" s="122"/>
      <c r="J192" s="123">
        <f>BK192</f>
        <v>0</v>
      </c>
      <c r="L192" s="119"/>
      <c r="M192" s="124"/>
      <c r="P192" s="125">
        <v>0</v>
      </c>
      <c r="R192" s="125">
        <v>0</v>
      </c>
      <c r="T192" s="126">
        <v>0</v>
      </c>
      <c r="AR192" s="120" t="s">
        <v>80</v>
      </c>
      <c r="AT192" s="127" t="s">
        <v>72</v>
      </c>
      <c r="AU192" s="127" t="s">
        <v>73</v>
      </c>
      <c r="AY192" s="120" t="s">
        <v>128</v>
      </c>
      <c r="BK192" s="128">
        <v>0</v>
      </c>
    </row>
    <row r="193" spans="2:63" s="11" customFormat="1" ht="25.9" customHeight="1">
      <c r="B193" s="119"/>
      <c r="D193" s="120" t="s">
        <v>72</v>
      </c>
      <c r="E193" s="121" t="s">
        <v>740</v>
      </c>
      <c r="F193" s="121" t="s">
        <v>741</v>
      </c>
      <c r="I193" s="122"/>
      <c r="J193" s="123">
        <f>BK193</f>
        <v>0</v>
      </c>
      <c r="L193" s="119"/>
      <c r="M193" s="124"/>
      <c r="P193" s="125">
        <f>P194</f>
        <v>0</v>
      </c>
      <c r="R193" s="125">
        <f>R194</f>
        <v>0</v>
      </c>
      <c r="T193" s="126">
        <f>T194</f>
        <v>0</v>
      </c>
      <c r="AR193" s="120" t="s">
        <v>80</v>
      </c>
      <c r="AT193" s="127" t="s">
        <v>72</v>
      </c>
      <c r="AU193" s="127" t="s">
        <v>73</v>
      </c>
      <c r="AY193" s="120" t="s">
        <v>128</v>
      </c>
      <c r="BK193" s="128">
        <f>BK194</f>
        <v>0</v>
      </c>
    </row>
    <row r="194" spans="2:65" s="1" customFormat="1" ht="37.9" customHeight="1">
      <c r="B194" s="131"/>
      <c r="C194" s="132" t="s">
        <v>742</v>
      </c>
      <c r="D194" s="132" t="s">
        <v>130</v>
      </c>
      <c r="E194" s="133" t="s">
        <v>743</v>
      </c>
      <c r="F194" s="134" t="s">
        <v>744</v>
      </c>
      <c r="G194" s="135" t="s">
        <v>495</v>
      </c>
      <c r="H194" s="136">
        <v>46</v>
      </c>
      <c r="I194" s="137"/>
      <c r="J194" s="138">
        <f>ROUND(I194*H194,2)</f>
        <v>0</v>
      </c>
      <c r="K194" s="139"/>
      <c r="L194" s="30"/>
      <c r="M194" s="140" t="s">
        <v>1</v>
      </c>
      <c r="N194" s="141" t="s">
        <v>38</v>
      </c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4" t="s">
        <v>134</v>
      </c>
      <c r="AT194" s="144" t="s">
        <v>130</v>
      </c>
      <c r="AU194" s="144" t="s">
        <v>80</v>
      </c>
      <c r="AY194" s="15" t="s">
        <v>128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5" t="s">
        <v>80</v>
      </c>
      <c r="BK194" s="145">
        <f>ROUND(I194*H194,2)</f>
        <v>0</v>
      </c>
      <c r="BL194" s="15" t="s">
        <v>134</v>
      </c>
      <c r="BM194" s="144" t="s">
        <v>745</v>
      </c>
    </row>
    <row r="195" spans="2:63" s="11" customFormat="1" ht="25.9" customHeight="1">
      <c r="B195" s="119"/>
      <c r="D195" s="120" t="s">
        <v>72</v>
      </c>
      <c r="E195" s="121" t="s">
        <v>746</v>
      </c>
      <c r="F195" s="121" t="s">
        <v>747</v>
      </c>
      <c r="I195" s="122"/>
      <c r="J195" s="123">
        <f>BK195</f>
        <v>0</v>
      </c>
      <c r="L195" s="119"/>
      <c r="M195" s="124"/>
      <c r="P195" s="125">
        <f>SUM(P196:P202)</f>
        <v>0</v>
      </c>
      <c r="R195" s="125">
        <f>SUM(R196:R202)</f>
        <v>0</v>
      </c>
      <c r="T195" s="126">
        <f>SUM(T196:T202)</f>
        <v>0</v>
      </c>
      <c r="AR195" s="120" t="s">
        <v>80</v>
      </c>
      <c r="AT195" s="127" t="s">
        <v>72</v>
      </c>
      <c r="AU195" s="127" t="s">
        <v>73</v>
      </c>
      <c r="AY195" s="120" t="s">
        <v>128</v>
      </c>
      <c r="BK195" s="128">
        <f>SUM(BK196:BK202)</f>
        <v>0</v>
      </c>
    </row>
    <row r="196" spans="2:65" s="1" customFormat="1" ht="16.5" customHeight="1">
      <c r="B196" s="131"/>
      <c r="C196" s="132" t="s">
        <v>545</v>
      </c>
      <c r="D196" s="132" t="s">
        <v>130</v>
      </c>
      <c r="E196" s="133" t="s">
        <v>748</v>
      </c>
      <c r="F196" s="134" t="s">
        <v>749</v>
      </c>
      <c r="G196" s="135" t="s">
        <v>495</v>
      </c>
      <c r="H196" s="136">
        <v>10</v>
      </c>
      <c r="I196" s="137"/>
      <c r="J196" s="138">
        <f aca="true" t="shared" si="40" ref="J196:J202">ROUND(I196*H196,2)</f>
        <v>0</v>
      </c>
      <c r="K196" s="139"/>
      <c r="L196" s="30"/>
      <c r="M196" s="140" t="s">
        <v>1</v>
      </c>
      <c r="N196" s="141" t="s">
        <v>38</v>
      </c>
      <c r="P196" s="142">
        <f aca="true" t="shared" si="41" ref="P196:P202">O196*H196</f>
        <v>0</v>
      </c>
      <c r="Q196" s="142">
        <v>0</v>
      </c>
      <c r="R196" s="142">
        <f aca="true" t="shared" si="42" ref="R196:R202">Q196*H196</f>
        <v>0</v>
      </c>
      <c r="S196" s="142">
        <v>0</v>
      </c>
      <c r="T196" s="143">
        <f aca="true" t="shared" si="43" ref="T196:T202">S196*H196</f>
        <v>0</v>
      </c>
      <c r="AR196" s="144" t="s">
        <v>134</v>
      </c>
      <c r="AT196" s="144" t="s">
        <v>130</v>
      </c>
      <c r="AU196" s="144" t="s">
        <v>80</v>
      </c>
      <c r="AY196" s="15" t="s">
        <v>128</v>
      </c>
      <c r="BE196" s="145">
        <f aca="true" t="shared" si="44" ref="BE196:BE202">IF(N196="základní",J196,0)</f>
        <v>0</v>
      </c>
      <c r="BF196" s="145">
        <f aca="true" t="shared" si="45" ref="BF196:BF202">IF(N196="snížená",J196,0)</f>
        <v>0</v>
      </c>
      <c r="BG196" s="145">
        <f aca="true" t="shared" si="46" ref="BG196:BG202">IF(N196="zákl. přenesená",J196,0)</f>
        <v>0</v>
      </c>
      <c r="BH196" s="145">
        <f aca="true" t="shared" si="47" ref="BH196:BH202">IF(N196="sníž. přenesená",J196,0)</f>
        <v>0</v>
      </c>
      <c r="BI196" s="145">
        <f aca="true" t="shared" si="48" ref="BI196:BI202">IF(N196="nulová",J196,0)</f>
        <v>0</v>
      </c>
      <c r="BJ196" s="15" t="s">
        <v>80</v>
      </c>
      <c r="BK196" s="145">
        <f aca="true" t="shared" si="49" ref="BK196:BK202">ROUND(I196*H196,2)</f>
        <v>0</v>
      </c>
      <c r="BL196" s="15" t="s">
        <v>134</v>
      </c>
      <c r="BM196" s="144" t="s">
        <v>750</v>
      </c>
    </row>
    <row r="197" spans="2:65" s="1" customFormat="1" ht="24.2" customHeight="1">
      <c r="B197" s="131"/>
      <c r="C197" s="132" t="s">
        <v>751</v>
      </c>
      <c r="D197" s="132" t="s">
        <v>130</v>
      </c>
      <c r="E197" s="133" t="s">
        <v>752</v>
      </c>
      <c r="F197" s="134" t="s">
        <v>753</v>
      </c>
      <c r="G197" s="135" t="s">
        <v>495</v>
      </c>
      <c r="H197" s="136">
        <v>44</v>
      </c>
      <c r="I197" s="137"/>
      <c r="J197" s="138">
        <f t="shared" si="40"/>
        <v>0</v>
      </c>
      <c r="K197" s="139"/>
      <c r="L197" s="30"/>
      <c r="M197" s="140" t="s">
        <v>1</v>
      </c>
      <c r="N197" s="141" t="s">
        <v>38</v>
      </c>
      <c r="P197" s="142">
        <f t="shared" si="41"/>
        <v>0</v>
      </c>
      <c r="Q197" s="142">
        <v>0</v>
      </c>
      <c r="R197" s="142">
        <f t="shared" si="42"/>
        <v>0</v>
      </c>
      <c r="S197" s="142">
        <v>0</v>
      </c>
      <c r="T197" s="143">
        <f t="shared" si="43"/>
        <v>0</v>
      </c>
      <c r="AR197" s="144" t="s">
        <v>134</v>
      </c>
      <c r="AT197" s="144" t="s">
        <v>130</v>
      </c>
      <c r="AU197" s="144" t="s">
        <v>80</v>
      </c>
      <c r="AY197" s="15" t="s">
        <v>128</v>
      </c>
      <c r="BE197" s="145">
        <f t="shared" si="44"/>
        <v>0</v>
      </c>
      <c r="BF197" s="145">
        <f t="shared" si="45"/>
        <v>0</v>
      </c>
      <c r="BG197" s="145">
        <f t="shared" si="46"/>
        <v>0</v>
      </c>
      <c r="BH197" s="145">
        <f t="shared" si="47"/>
        <v>0</v>
      </c>
      <c r="BI197" s="145">
        <f t="shared" si="48"/>
        <v>0</v>
      </c>
      <c r="BJ197" s="15" t="s">
        <v>80</v>
      </c>
      <c r="BK197" s="145">
        <f t="shared" si="49"/>
        <v>0</v>
      </c>
      <c r="BL197" s="15" t="s">
        <v>134</v>
      </c>
      <c r="BM197" s="144" t="s">
        <v>754</v>
      </c>
    </row>
    <row r="198" spans="2:65" s="1" customFormat="1" ht="24.2" customHeight="1">
      <c r="B198" s="131"/>
      <c r="C198" s="132" t="s">
        <v>548</v>
      </c>
      <c r="D198" s="132" t="s">
        <v>130</v>
      </c>
      <c r="E198" s="133" t="s">
        <v>755</v>
      </c>
      <c r="F198" s="134" t="s">
        <v>756</v>
      </c>
      <c r="G198" s="135" t="s">
        <v>495</v>
      </c>
      <c r="H198" s="136">
        <v>23</v>
      </c>
      <c r="I198" s="137"/>
      <c r="J198" s="138">
        <f t="shared" si="40"/>
        <v>0</v>
      </c>
      <c r="K198" s="139"/>
      <c r="L198" s="30"/>
      <c r="M198" s="140" t="s">
        <v>1</v>
      </c>
      <c r="N198" s="141" t="s">
        <v>38</v>
      </c>
      <c r="P198" s="142">
        <f t="shared" si="41"/>
        <v>0</v>
      </c>
      <c r="Q198" s="142">
        <v>0</v>
      </c>
      <c r="R198" s="142">
        <f t="shared" si="42"/>
        <v>0</v>
      </c>
      <c r="S198" s="142">
        <v>0</v>
      </c>
      <c r="T198" s="143">
        <f t="shared" si="43"/>
        <v>0</v>
      </c>
      <c r="AR198" s="144" t="s">
        <v>134</v>
      </c>
      <c r="AT198" s="144" t="s">
        <v>130</v>
      </c>
      <c r="AU198" s="144" t="s">
        <v>80</v>
      </c>
      <c r="AY198" s="15" t="s">
        <v>128</v>
      </c>
      <c r="BE198" s="145">
        <f t="shared" si="44"/>
        <v>0</v>
      </c>
      <c r="BF198" s="145">
        <f t="shared" si="45"/>
        <v>0</v>
      </c>
      <c r="BG198" s="145">
        <f t="shared" si="46"/>
        <v>0</v>
      </c>
      <c r="BH198" s="145">
        <f t="shared" si="47"/>
        <v>0</v>
      </c>
      <c r="BI198" s="145">
        <f t="shared" si="48"/>
        <v>0</v>
      </c>
      <c r="BJ198" s="15" t="s">
        <v>80</v>
      </c>
      <c r="BK198" s="145">
        <f t="shared" si="49"/>
        <v>0</v>
      </c>
      <c r="BL198" s="15" t="s">
        <v>134</v>
      </c>
      <c r="BM198" s="144" t="s">
        <v>757</v>
      </c>
    </row>
    <row r="199" spans="2:65" s="1" customFormat="1" ht="16.5" customHeight="1">
      <c r="B199" s="131"/>
      <c r="C199" s="132" t="s">
        <v>758</v>
      </c>
      <c r="D199" s="132" t="s">
        <v>130</v>
      </c>
      <c r="E199" s="133" t="s">
        <v>759</v>
      </c>
      <c r="F199" s="134" t="s">
        <v>760</v>
      </c>
      <c r="G199" s="135" t="s">
        <v>495</v>
      </c>
      <c r="H199" s="136">
        <v>13</v>
      </c>
      <c r="I199" s="137"/>
      <c r="J199" s="138">
        <f t="shared" si="40"/>
        <v>0</v>
      </c>
      <c r="K199" s="139"/>
      <c r="L199" s="30"/>
      <c r="M199" s="140" t="s">
        <v>1</v>
      </c>
      <c r="N199" s="141" t="s">
        <v>38</v>
      </c>
      <c r="P199" s="142">
        <f t="shared" si="41"/>
        <v>0</v>
      </c>
      <c r="Q199" s="142">
        <v>0</v>
      </c>
      <c r="R199" s="142">
        <f t="shared" si="42"/>
        <v>0</v>
      </c>
      <c r="S199" s="142">
        <v>0</v>
      </c>
      <c r="T199" s="143">
        <f t="shared" si="43"/>
        <v>0</v>
      </c>
      <c r="AR199" s="144" t="s">
        <v>134</v>
      </c>
      <c r="AT199" s="144" t="s">
        <v>130</v>
      </c>
      <c r="AU199" s="144" t="s">
        <v>80</v>
      </c>
      <c r="AY199" s="15" t="s">
        <v>128</v>
      </c>
      <c r="BE199" s="145">
        <f t="shared" si="44"/>
        <v>0</v>
      </c>
      <c r="BF199" s="145">
        <f t="shared" si="45"/>
        <v>0</v>
      </c>
      <c r="BG199" s="145">
        <f t="shared" si="46"/>
        <v>0</v>
      </c>
      <c r="BH199" s="145">
        <f t="shared" si="47"/>
        <v>0</v>
      </c>
      <c r="BI199" s="145">
        <f t="shared" si="48"/>
        <v>0</v>
      </c>
      <c r="BJ199" s="15" t="s">
        <v>80</v>
      </c>
      <c r="BK199" s="145">
        <f t="shared" si="49"/>
        <v>0</v>
      </c>
      <c r="BL199" s="15" t="s">
        <v>134</v>
      </c>
      <c r="BM199" s="144" t="s">
        <v>761</v>
      </c>
    </row>
    <row r="200" spans="2:65" s="1" customFormat="1" ht="24.2" customHeight="1">
      <c r="B200" s="131"/>
      <c r="C200" s="132" t="s">
        <v>260</v>
      </c>
      <c r="D200" s="132" t="s">
        <v>130</v>
      </c>
      <c r="E200" s="133" t="s">
        <v>762</v>
      </c>
      <c r="F200" s="134" t="s">
        <v>763</v>
      </c>
      <c r="G200" s="135" t="s">
        <v>495</v>
      </c>
      <c r="H200" s="136">
        <v>11</v>
      </c>
      <c r="I200" s="137"/>
      <c r="J200" s="138">
        <f t="shared" si="40"/>
        <v>0</v>
      </c>
      <c r="K200" s="139"/>
      <c r="L200" s="30"/>
      <c r="M200" s="140" t="s">
        <v>1</v>
      </c>
      <c r="N200" s="141" t="s">
        <v>38</v>
      </c>
      <c r="P200" s="142">
        <f t="shared" si="41"/>
        <v>0</v>
      </c>
      <c r="Q200" s="142">
        <v>0</v>
      </c>
      <c r="R200" s="142">
        <f t="shared" si="42"/>
        <v>0</v>
      </c>
      <c r="S200" s="142">
        <v>0</v>
      </c>
      <c r="T200" s="143">
        <f t="shared" si="43"/>
        <v>0</v>
      </c>
      <c r="AR200" s="144" t="s">
        <v>134</v>
      </c>
      <c r="AT200" s="144" t="s">
        <v>130</v>
      </c>
      <c r="AU200" s="144" t="s">
        <v>80</v>
      </c>
      <c r="AY200" s="15" t="s">
        <v>128</v>
      </c>
      <c r="BE200" s="145">
        <f t="shared" si="44"/>
        <v>0</v>
      </c>
      <c r="BF200" s="145">
        <f t="shared" si="45"/>
        <v>0</v>
      </c>
      <c r="BG200" s="145">
        <f t="shared" si="46"/>
        <v>0</v>
      </c>
      <c r="BH200" s="145">
        <f t="shared" si="47"/>
        <v>0</v>
      </c>
      <c r="BI200" s="145">
        <f t="shared" si="48"/>
        <v>0</v>
      </c>
      <c r="BJ200" s="15" t="s">
        <v>80</v>
      </c>
      <c r="BK200" s="145">
        <f t="shared" si="49"/>
        <v>0</v>
      </c>
      <c r="BL200" s="15" t="s">
        <v>134</v>
      </c>
      <c r="BM200" s="144" t="s">
        <v>764</v>
      </c>
    </row>
    <row r="201" spans="2:65" s="1" customFormat="1" ht="24.2" customHeight="1">
      <c r="B201" s="131"/>
      <c r="C201" s="132" t="s">
        <v>765</v>
      </c>
      <c r="D201" s="132" t="s">
        <v>130</v>
      </c>
      <c r="E201" s="133" t="s">
        <v>766</v>
      </c>
      <c r="F201" s="134" t="s">
        <v>767</v>
      </c>
      <c r="G201" s="135" t="s">
        <v>495</v>
      </c>
      <c r="H201" s="136">
        <v>11</v>
      </c>
      <c r="I201" s="137"/>
      <c r="J201" s="138">
        <f t="shared" si="40"/>
        <v>0</v>
      </c>
      <c r="K201" s="139"/>
      <c r="L201" s="30"/>
      <c r="M201" s="140" t="s">
        <v>1</v>
      </c>
      <c r="N201" s="141" t="s">
        <v>38</v>
      </c>
      <c r="P201" s="142">
        <f t="shared" si="41"/>
        <v>0</v>
      </c>
      <c r="Q201" s="142">
        <v>0</v>
      </c>
      <c r="R201" s="142">
        <f t="shared" si="42"/>
        <v>0</v>
      </c>
      <c r="S201" s="142">
        <v>0</v>
      </c>
      <c r="T201" s="143">
        <f t="shared" si="43"/>
        <v>0</v>
      </c>
      <c r="AR201" s="144" t="s">
        <v>134</v>
      </c>
      <c r="AT201" s="144" t="s">
        <v>130</v>
      </c>
      <c r="AU201" s="144" t="s">
        <v>80</v>
      </c>
      <c r="AY201" s="15" t="s">
        <v>128</v>
      </c>
      <c r="BE201" s="145">
        <f t="shared" si="44"/>
        <v>0</v>
      </c>
      <c r="BF201" s="145">
        <f t="shared" si="45"/>
        <v>0</v>
      </c>
      <c r="BG201" s="145">
        <f t="shared" si="46"/>
        <v>0</v>
      </c>
      <c r="BH201" s="145">
        <f t="shared" si="47"/>
        <v>0</v>
      </c>
      <c r="BI201" s="145">
        <f t="shared" si="48"/>
        <v>0</v>
      </c>
      <c r="BJ201" s="15" t="s">
        <v>80</v>
      </c>
      <c r="BK201" s="145">
        <f t="shared" si="49"/>
        <v>0</v>
      </c>
      <c r="BL201" s="15" t="s">
        <v>134</v>
      </c>
      <c r="BM201" s="144" t="s">
        <v>768</v>
      </c>
    </row>
    <row r="202" spans="2:65" s="1" customFormat="1" ht="16.5" customHeight="1">
      <c r="B202" s="131"/>
      <c r="C202" s="132" t="s">
        <v>264</v>
      </c>
      <c r="D202" s="132" t="s">
        <v>130</v>
      </c>
      <c r="E202" s="133" t="s">
        <v>769</v>
      </c>
      <c r="F202" s="134" t="s">
        <v>770</v>
      </c>
      <c r="G202" s="135" t="s">
        <v>495</v>
      </c>
      <c r="H202" s="136">
        <v>3</v>
      </c>
      <c r="I202" s="137"/>
      <c r="J202" s="138">
        <f t="shared" si="40"/>
        <v>0</v>
      </c>
      <c r="K202" s="139"/>
      <c r="L202" s="30"/>
      <c r="M202" s="140" t="s">
        <v>1</v>
      </c>
      <c r="N202" s="141" t="s">
        <v>38</v>
      </c>
      <c r="P202" s="142">
        <f t="shared" si="41"/>
        <v>0</v>
      </c>
      <c r="Q202" s="142">
        <v>0</v>
      </c>
      <c r="R202" s="142">
        <f t="shared" si="42"/>
        <v>0</v>
      </c>
      <c r="S202" s="142">
        <v>0</v>
      </c>
      <c r="T202" s="143">
        <f t="shared" si="43"/>
        <v>0</v>
      </c>
      <c r="AR202" s="144" t="s">
        <v>134</v>
      </c>
      <c r="AT202" s="144" t="s">
        <v>130</v>
      </c>
      <c r="AU202" s="144" t="s">
        <v>80</v>
      </c>
      <c r="AY202" s="15" t="s">
        <v>128</v>
      </c>
      <c r="BE202" s="145">
        <f t="shared" si="44"/>
        <v>0</v>
      </c>
      <c r="BF202" s="145">
        <f t="shared" si="45"/>
        <v>0</v>
      </c>
      <c r="BG202" s="145">
        <f t="shared" si="46"/>
        <v>0</v>
      </c>
      <c r="BH202" s="145">
        <f t="shared" si="47"/>
        <v>0</v>
      </c>
      <c r="BI202" s="145">
        <f t="shared" si="48"/>
        <v>0</v>
      </c>
      <c r="BJ202" s="15" t="s">
        <v>80</v>
      </c>
      <c r="BK202" s="145">
        <f t="shared" si="49"/>
        <v>0</v>
      </c>
      <c r="BL202" s="15" t="s">
        <v>134</v>
      </c>
      <c r="BM202" s="144" t="s">
        <v>771</v>
      </c>
    </row>
    <row r="203" spans="2:63" s="11" customFormat="1" ht="25.9" customHeight="1">
      <c r="B203" s="119"/>
      <c r="D203" s="120" t="s">
        <v>72</v>
      </c>
      <c r="E203" s="121" t="s">
        <v>772</v>
      </c>
      <c r="F203" s="121" t="s">
        <v>773</v>
      </c>
      <c r="I203" s="122"/>
      <c r="J203" s="123">
        <f>BK203</f>
        <v>0</v>
      </c>
      <c r="L203" s="119"/>
      <c r="M203" s="124"/>
      <c r="P203" s="125">
        <f>P204</f>
        <v>0</v>
      </c>
      <c r="R203" s="125">
        <f>R204</f>
        <v>0</v>
      </c>
      <c r="T203" s="126">
        <f>T204</f>
        <v>0</v>
      </c>
      <c r="AR203" s="120" t="s">
        <v>80</v>
      </c>
      <c r="AT203" s="127" t="s">
        <v>72</v>
      </c>
      <c r="AU203" s="127" t="s">
        <v>73</v>
      </c>
      <c r="AY203" s="120" t="s">
        <v>128</v>
      </c>
      <c r="BK203" s="128">
        <f>BK204</f>
        <v>0</v>
      </c>
    </row>
    <row r="204" spans="2:65" s="1" customFormat="1" ht="21.75" customHeight="1">
      <c r="B204" s="131"/>
      <c r="C204" s="132" t="s">
        <v>774</v>
      </c>
      <c r="D204" s="132" t="s">
        <v>130</v>
      </c>
      <c r="E204" s="133" t="s">
        <v>775</v>
      </c>
      <c r="F204" s="134" t="s">
        <v>776</v>
      </c>
      <c r="G204" s="135" t="s">
        <v>495</v>
      </c>
      <c r="H204" s="136">
        <v>26</v>
      </c>
      <c r="I204" s="137"/>
      <c r="J204" s="138">
        <f>ROUND(I204*H204,2)</f>
        <v>0</v>
      </c>
      <c r="K204" s="139"/>
      <c r="L204" s="30"/>
      <c r="M204" s="140" t="s">
        <v>1</v>
      </c>
      <c r="N204" s="141" t="s">
        <v>38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134</v>
      </c>
      <c r="AT204" s="144" t="s">
        <v>130</v>
      </c>
      <c r="AU204" s="144" t="s">
        <v>80</v>
      </c>
      <c r="AY204" s="15" t="s">
        <v>128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5" t="s">
        <v>80</v>
      </c>
      <c r="BK204" s="145">
        <f>ROUND(I204*H204,2)</f>
        <v>0</v>
      </c>
      <c r="BL204" s="15" t="s">
        <v>134</v>
      </c>
      <c r="BM204" s="144" t="s">
        <v>777</v>
      </c>
    </row>
    <row r="205" spans="2:63" s="11" customFormat="1" ht="25.9" customHeight="1">
      <c r="B205" s="119"/>
      <c r="D205" s="120" t="s">
        <v>72</v>
      </c>
      <c r="E205" s="121" t="s">
        <v>778</v>
      </c>
      <c r="F205" s="121" t="s">
        <v>779</v>
      </c>
      <c r="I205" s="122"/>
      <c r="J205" s="123">
        <f>BK205</f>
        <v>0</v>
      </c>
      <c r="L205" s="119"/>
      <c r="M205" s="124"/>
      <c r="P205" s="125">
        <f>SUM(P206:P207)</f>
        <v>0</v>
      </c>
      <c r="R205" s="125">
        <f>SUM(R206:R207)</f>
        <v>0</v>
      </c>
      <c r="T205" s="126">
        <f>SUM(T206:T207)</f>
        <v>0</v>
      </c>
      <c r="AR205" s="120" t="s">
        <v>80</v>
      </c>
      <c r="AT205" s="127" t="s">
        <v>72</v>
      </c>
      <c r="AU205" s="127" t="s">
        <v>73</v>
      </c>
      <c r="AY205" s="120" t="s">
        <v>128</v>
      </c>
      <c r="BK205" s="128">
        <f>SUM(BK206:BK207)</f>
        <v>0</v>
      </c>
    </row>
    <row r="206" spans="2:65" s="1" customFormat="1" ht="24.2" customHeight="1">
      <c r="B206" s="131"/>
      <c r="C206" s="132" t="s">
        <v>557</v>
      </c>
      <c r="D206" s="132" t="s">
        <v>130</v>
      </c>
      <c r="E206" s="133" t="s">
        <v>780</v>
      </c>
      <c r="F206" s="134" t="s">
        <v>781</v>
      </c>
      <c r="G206" s="135" t="s">
        <v>569</v>
      </c>
      <c r="H206" s="136">
        <v>1</v>
      </c>
      <c r="I206" s="137"/>
      <c r="J206" s="138">
        <f>ROUND(I206*H206,2)</f>
        <v>0</v>
      </c>
      <c r="K206" s="139"/>
      <c r="L206" s="30"/>
      <c r="M206" s="140" t="s">
        <v>1</v>
      </c>
      <c r="N206" s="141" t="s">
        <v>38</v>
      </c>
      <c r="P206" s="142">
        <f>O206*H206</f>
        <v>0</v>
      </c>
      <c r="Q206" s="142">
        <v>0</v>
      </c>
      <c r="R206" s="142">
        <f>Q206*H206</f>
        <v>0</v>
      </c>
      <c r="S206" s="142">
        <v>0</v>
      </c>
      <c r="T206" s="143">
        <f>S206*H206</f>
        <v>0</v>
      </c>
      <c r="AR206" s="144" t="s">
        <v>134</v>
      </c>
      <c r="AT206" s="144" t="s">
        <v>130</v>
      </c>
      <c r="AU206" s="144" t="s">
        <v>80</v>
      </c>
      <c r="AY206" s="15" t="s">
        <v>128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5" t="s">
        <v>80</v>
      </c>
      <c r="BK206" s="145">
        <f>ROUND(I206*H206,2)</f>
        <v>0</v>
      </c>
      <c r="BL206" s="15" t="s">
        <v>134</v>
      </c>
      <c r="BM206" s="144" t="s">
        <v>782</v>
      </c>
    </row>
    <row r="207" spans="2:65" s="1" customFormat="1" ht="16.5" customHeight="1">
      <c r="B207" s="131"/>
      <c r="C207" s="132" t="s">
        <v>783</v>
      </c>
      <c r="D207" s="132" t="s">
        <v>130</v>
      </c>
      <c r="E207" s="133" t="s">
        <v>784</v>
      </c>
      <c r="F207" s="134" t="s">
        <v>785</v>
      </c>
      <c r="G207" s="135" t="s">
        <v>569</v>
      </c>
      <c r="H207" s="136">
        <v>1</v>
      </c>
      <c r="I207" s="137"/>
      <c r="J207" s="138">
        <f>ROUND(I207*H207,2)</f>
        <v>0</v>
      </c>
      <c r="K207" s="139"/>
      <c r="L207" s="30"/>
      <c r="M207" s="172" t="s">
        <v>1</v>
      </c>
      <c r="N207" s="173" t="s">
        <v>38</v>
      </c>
      <c r="O207" s="174"/>
      <c r="P207" s="175">
        <f>O207*H207</f>
        <v>0</v>
      </c>
      <c r="Q207" s="175">
        <v>0</v>
      </c>
      <c r="R207" s="175">
        <f>Q207*H207</f>
        <v>0</v>
      </c>
      <c r="S207" s="175">
        <v>0</v>
      </c>
      <c r="T207" s="176">
        <f>S207*H207</f>
        <v>0</v>
      </c>
      <c r="AR207" s="144" t="s">
        <v>134</v>
      </c>
      <c r="AT207" s="144" t="s">
        <v>130</v>
      </c>
      <c r="AU207" s="144" t="s">
        <v>80</v>
      </c>
      <c r="AY207" s="15" t="s">
        <v>128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5" t="s">
        <v>80</v>
      </c>
      <c r="BK207" s="145">
        <f>ROUND(I207*H207,2)</f>
        <v>0</v>
      </c>
      <c r="BL207" s="15" t="s">
        <v>134</v>
      </c>
      <c r="BM207" s="144" t="s">
        <v>786</v>
      </c>
    </row>
    <row r="208" spans="2:12" s="1" customFormat="1" ht="6.95" customHeight="1"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30"/>
    </row>
  </sheetData>
  <autoFilter ref="C126:K207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5" t="s">
        <v>94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5" customHeight="1">
      <c r="B4" s="18"/>
      <c r="D4" s="19" t="s">
        <v>98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0" t="str">
        <f>'Rekapitulace stavby'!K6</f>
        <v>Kolín - stavební úpravy ulice Zborovská, akce 2217</v>
      </c>
      <c r="F7" s="231"/>
      <c r="G7" s="231"/>
      <c r="H7" s="231"/>
      <c r="L7" s="18"/>
    </row>
    <row r="8" spans="2:12" s="1" customFormat="1" ht="12" customHeight="1">
      <c r="B8" s="30"/>
      <c r="D8" s="25" t="s">
        <v>99</v>
      </c>
      <c r="L8" s="30"/>
    </row>
    <row r="9" spans="2:12" s="1" customFormat="1" ht="16.5" customHeight="1">
      <c r="B9" s="30"/>
      <c r="E9" s="215" t="s">
        <v>787</v>
      </c>
      <c r="F9" s="229"/>
      <c r="G9" s="229"/>
      <c r="H9" s="22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6. 4. 2023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2" t="str">
        <f>'Rekapitulace stavby'!E14</f>
        <v>Vyplň údaj</v>
      </c>
      <c r="F18" s="202"/>
      <c r="G18" s="202"/>
      <c r="H18" s="202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32</v>
      </c>
      <c r="L26" s="30"/>
    </row>
    <row r="27" spans="2:12" s="7" customFormat="1" ht="16.5" customHeight="1">
      <c r="B27" s="87"/>
      <c r="E27" s="206" t="s">
        <v>1</v>
      </c>
      <c r="F27" s="206"/>
      <c r="G27" s="206"/>
      <c r="H27" s="206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33</v>
      </c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35</v>
      </c>
      <c r="I32" s="33" t="s">
        <v>34</v>
      </c>
      <c r="J32" s="33" t="s">
        <v>36</v>
      </c>
      <c r="L32" s="30"/>
    </row>
    <row r="33" spans="2:12" s="1" customFormat="1" ht="14.45" customHeight="1">
      <c r="B33" s="30"/>
      <c r="D33" s="53" t="s">
        <v>37</v>
      </c>
      <c r="E33" s="25" t="s">
        <v>38</v>
      </c>
      <c r="F33" s="89">
        <f>ROUND((SUM(BE118:BE121)),2)</f>
        <v>0</v>
      </c>
      <c r="I33" s="90">
        <v>0.21</v>
      </c>
      <c r="J33" s="89">
        <f>ROUND(((SUM(BE118:BE121))*I33),2)</f>
        <v>0</v>
      </c>
      <c r="L33" s="30"/>
    </row>
    <row r="34" spans="2:12" s="1" customFormat="1" ht="14.45" customHeight="1">
      <c r="B34" s="30"/>
      <c r="E34" s="25" t="s">
        <v>39</v>
      </c>
      <c r="F34" s="89">
        <f>ROUND((SUM(BF118:BF121)),2)</f>
        <v>0</v>
      </c>
      <c r="I34" s="90">
        <v>0.15</v>
      </c>
      <c r="J34" s="89">
        <f>ROUND(((SUM(BF118:BF121))*I34),2)</f>
        <v>0</v>
      </c>
      <c r="L34" s="30"/>
    </row>
    <row r="35" spans="2:12" s="1" customFormat="1" ht="14.45" customHeight="1" hidden="1">
      <c r="B35" s="30"/>
      <c r="E35" s="25" t="s">
        <v>40</v>
      </c>
      <c r="F35" s="89">
        <f>ROUND((SUM(BG118:BG121)),2)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89">
        <f>ROUND((SUM(BH118:BH121)),2)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89">
        <f>ROUND((SUM(BI118:BI121)),2)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43</v>
      </c>
      <c r="E39" s="55"/>
      <c r="F39" s="55"/>
      <c r="G39" s="93" t="s">
        <v>44</v>
      </c>
      <c r="H39" s="94" t="s">
        <v>45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48</v>
      </c>
      <c r="E61" s="32"/>
      <c r="F61" s="97" t="s">
        <v>49</v>
      </c>
      <c r="G61" s="41" t="s">
        <v>48</v>
      </c>
      <c r="H61" s="32"/>
      <c r="I61" s="32"/>
      <c r="J61" s="98" t="s">
        <v>49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48</v>
      </c>
      <c r="E76" s="32"/>
      <c r="F76" s="97" t="s">
        <v>49</v>
      </c>
      <c r="G76" s="41" t="s">
        <v>48</v>
      </c>
      <c r="H76" s="32"/>
      <c r="I76" s="32"/>
      <c r="J76" s="98" t="s">
        <v>49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101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30" t="str">
        <f>E7</f>
        <v>Kolín - stavební úpravy ulice Zborovská, akce 2217</v>
      </c>
      <c r="F85" s="231"/>
      <c r="G85" s="231"/>
      <c r="H85" s="231"/>
      <c r="L85" s="30"/>
    </row>
    <row r="86" spans="2:12" s="1" customFormat="1" ht="12" customHeight="1">
      <c r="B86" s="30"/>
      <c r="C86" s="25" t="s">
        <v>99</v>
      </c>
      <c r="L86" s="30"/>
    </row>
    <row r="87" spans="2:12" s="1" customFormat="1" ht="16.5" customHeight="1">
      <c r="B87" s="30"/>
      <c r="E87" s="215" t="str">
        <f>E9</f>
        <v>05 - SO 05 Povýsadbová péče (36 měsíců)</v>
      </c>
      <c r="F87" s="229"/>
      <c r="G87" s="229"/>
      <c r="H87" s="22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6. 4. 2023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102</v>
      </c>
      <c r="D94" s="91"/>
      <c r="E94" s="91"/>
      <c r="F94" s="91"/>
      <c r="G94" s="91"/>
      <c r="H94" s="91"/>
      <c r="I94" s="91"/>
      <c r="J94" s="100" t="s">
        <v>103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104</v>
      </c>
      <c r="J96" s="64">
        <f>J118</f>
        <v>0</v>
      </c>
      <c r="L96" s="30"/>
      <c r="AU96" s="15" t="s">
        <v>105</v>
      </c>
    </row>
    <row r="97" spans="2:12" s="8" customFormat="1" ht="24.95" customHeight="1">
      <c r="B97" s="102"/>
      <c r="D97" s="103" t="s">
        <v>788</v>
      </c>
      <c r="E97" s="104"/>
      <c r="F97" s="104"/>
      <c r="G97" s="104"/>
      <c r="H97" s="104"/>
      <c r="I97" s="104"/>
      <c r="J97" s="105">
        <f>J119</f>
        <v>0</v>
      </c>
      <c r="L97" s="102"/>
    </row>
    <row r="98" spans="2:12" s="9" customFormat="1" ht="19.9" customHeight="1">
      <c r="B98" s="106"/>
      <c r="D98" s="107" t="s">
        <v>789</v>
      </c>
      <c r="E98" s="108"/>
      <c r="F98" s="108"/>
      <c r="G98" s="108"/>
      <c r="H98" s="108"/>
      <c r="I98" s="108"/>
      <c r="J98" s="109">
        <f>J120</f>
        <v>0</v>
      </c>
      <c r="L98" s="106"/>
    </row>
    <row r="99" spans="2:12" s="1" customFormat="1" ht="21.75" customHeight="1">
      <c r="B99" s="30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0"/>
    </row>
    <row r="105" spans="2:12" s="1" customFormat="1" ht="24.95" customHeight="1">
      <c r="B105" s="30"/>
      <c r="C105" s="19" t="s">
        <v>113</v>
      </c>
      <c r="L105" s="30"/>
    </row>
    <row r="106" spans="2:12" s="1" customFormat="1" ht="6.95" customHeight="1">
      <c r="B106" s="30"/>
      <c r="L106" s="30"/>
    </row>
    <row r="107" spans="2:12" s="1" customFormat="1" ht="12" customHeight="1">
      <c r="B107" s="30"/>
      <c r="C107" s="25" t="s">
        <v>16</v>
      </c>
      <c r="L107" s="30"/>
    </row>
    <row r="108" spans="2:12" s="1" customFormat="1" ht="16.5" customHeight="1">
      <c r="B108" s="30"/>
      <c r="E108" s="230" t="str">
        <f>E7</f>
        <v>Kolín - stavební úpravy ulice Zborovská, akce 2217</v>
      </c>
      <c r="F108" s="231"/>
      <c r="G108" s="231"/>
      <c r="H108" s="231"/>
      <c r="L108" s="30"/>
    </row>
    <row r="109" spans="2:12" s="1" customFormat="1" ht="12" customHeight="1">
      <c r="B109" s="30"/>
      <c r="C109" s="25" t="s">
        <v>99</v>
      </c>
      <c r="L109" s="30"/>
    </row>
    <row r="110" spans="2:12" s="1" customFormat="1" ht="16.5" customHeight="1">
      <c r="B110" s="30"/>
      <c r="E110" s="215" t="str">
        <f>E9</f>
        <v>05 - SO 05 Povýsadbová péče (36 měsíců)</v>
      </c>
      <c r="F110" s="229"/>
      <c r="G110" s="229"/>
      <c r="H110" s="229"/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20</v>
      </c>
      <c r="F112" s="23" t="str">
        <f>F12</f>
        <v xml:space="preserve"> </v>
      </c>
      <c r="I112" s="25" t="s">
        <v>22</v>
      </c>
      <c r="J112" s="50" t="str">
        <f>IF(J12="","",J12)</f>
        <v>6. 4. 2023</v>
      </c>
      <c r="L112" s="30"/>
    </row>
    <row r="113" spans="2:12" s="1" customFormat="1" ht="6.95" customHeight="1">
      <c r="B113" s="30"/>
      <c r="L113" s="30"/>
    </row>
    <row r="114" spans="2:12" s="1" customFormat="1" ht="15.2" customHeight="1">
      <c r="B114" s="30"/>
      <c r="C114" s="25" t="s">
        <v>24</v>
      </c>
      <c r="F114" s="23" t="str">
        <f>E15</f>
        <v xml:space="preserve"> </v>
      </c>
      <c r="I114" s="25" t="s">
        <v>29</v>
      </c>
      <c r="J114" s="28" t="str">
        <f>E21</f>
        <v xml:space="preserve"> </v>
      </c>
      <c r="L114" s="30"/>
    </row>
    <row r="115" spans="2:12" s="1" customFormat="1" ht="15.2" customHeight="1">
      <c r="B115" s="30"/>
      <c r="C115" s="25" t="s">
        <v>27</v>
      </c>
      <c r="F115" s="23" t="str">
        <f>IF(E18="","",E18)</f>
        <v>Vyplň údaj</v>
      </c>
      <c r="I115" s="25" t="s">
        <v>31</v>
      </c>
      <c r="J115" s="28" t="str">
        <f>E24</f>
        <v xml:space="preserve"> </v>
      </c>
      <c r="L115" s="30"/>
    </row>
    <row r="116" spans="2:12" s="1" customFormat="1" ht="10.35" customHeight="1">
      <c r="B116" s="30"/>
      <c r="L116" s="30"/>
    </row>
    <row r="117" spans="2:20" s="10" customFormat="1" ht="29.25" customHeight="1">
      <c r="B117" s="110"/>
      <c r="C117" s="111" t="s">
        <v>114</v>
      </c>
      <c r="D117" s="112" t="s">
        <v>58</v>
      </c>
      <c r="E117" s="112" t="s">
        <v>54</v>
      </c>
      <c r="F117" s="112" t="s">
        <v>55</v>
      </c>
      <c r="G117" s="112" t="s">
        <v>115</v>
      </c>
      <c r="H117" s="112" t="s">
        <v>116</v>
      </c>
      <c r="I117" s="112" t="s">
        <v>117</v>
      </c>
      <c r="J117" s="113" t="s">
        <v>103</v>
      </c>
      <c r="K117" s="114" t="s">
        <v>118</v>
      </c>
      <c r="L117" s="110"/>
      <c r="M117" s="57" t="s">
        <v>1</v>
      </c>
      <c r="N117" s="58" t="s">
        <v>37</v>
      </c>
      <c r="O117" s="58" t="s">
        <v>119</v>
      </c>
      <c r="P117" s="58" t="s">
        <v>120</v>
      </c>
      <c r="Q117" s="58" t="s">
        <v>121</v>
      </c>
      <c r="R117" s="58" t="s">
        <v>122</v>
      </c>
      <c r="S117" s="58" t="s">
        <v>123</v>
      </c>
      <c r="T117" s="59" t="s">
        <v>124</v>
      </c>
    </row>
    <row r="118" spans="2:63" s="1" customFormat="1" ht="22.9" customHeight="1">
      <c r="B118" s="30"/>
      <c r="C118" s="62" t="s">
        <v>125</v>
      </c>
      <c r="J118" s="115">
        <f>BK118</f>
        <v>0</v>
      </c>
      <c r="L118" s="30"/>
      <c r="M118" s="60"/>
      <c r="N118" s="51"/>
      <c r="O118" s="51"/>
      <c r="P118" s="116">
        <f>P119</f>
        <v>0</v>
      </c>
      <c r="Q118" s="51"/>
      <c r="R118" s="116">
        <f>R119</f>
        <v>0</v>
      </c>
      <c r="S118" s="51"/>
      <c r="T118" s="117">
        <f>T119</f>
        <v>0</v>
      </c>
      <c r="AT118" s="15" t="s">
        <v>72</v>
      </c>
      <c r="AU118" s="15" t="s">
        <v>105</v>
      </c>
      <c r="BK118" s="118">
        <f>BK119</f>
        <v>0</v>
      </c>
    </row>
    <row r="119" spans="2:63" s="11" customFormat="1" ht="25.9" customHeight="1">
      <c r="B119" s="119"/>
      <c r="D119" s="120" t="s">
        <v>72</v>
      </c>
      <c r="E119" s="121" t="s">
        <v>126</v>
      </c>
      <c r="F119" s="121" t="s">
        <v>126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80</v>
      </c>
      <c r="AT119" s="127" t="s">
        <v>72</v>
      </c>
      <c r="AU119" s="127" t="s">
        <v>73</v>
      </c>
      <c r="AY119" s="120" t="s">
        <v>128</v>
      </c>
      <c r="BK119" s="128">
        <f>BK120</f>
        <v>0</v>
      </c>
    </row>
    <row r="120" spans="2:63" s="11" customFormat="1" ht="22.9" customHeight="1">
      <c r="B120" s="119"/>
      <c r="D120" s="120" t="s">
        <v>72</v>
      </c>
      <c r="E120" s="129" t="s">
        <v>790</v>
      </c>
      <c r="F120" s="129" t="s">
        <v>791</v>
      </c>
      <c r="I120" s="122"/>
      <c r="J120" s="130">
        <f>BK120</f>
        <v>0</v>
      </c>
      <c r="L120" s="119"/>
      <c r="M120" s="124"/>
      <c r="P120" s="125">
        <f>P121</f>
        <v>0</v>
      </c>
      <c r="R120" s="125">
        <f>R121</f>
        <v>0</v>
      </c>
      <c r="T120" s="126">
        <f>T121</f>
        <v>0</v>
      </c>
      <c r="AR120" s="120" t="s">
        <v>80</v>
      </c>
      <c r="AT120" s="127" t="s">
        <v>72</v>
      </c>
      <c r="AU120" s="127" t="s">
        <v>80</v>
      </c>
      <c r="AY120" s="120" t="s">
        <v>128</v>
      </c>
      <c r="BK120" s="128">
        <f>BK121</f>
        <v>0</v>
      </c>
    </row>
    <row r="121" spans="2:65" s="1" customFormat="1" ht="16.5" customHeight="1">
      <c r="B121" s="131"/>
      <c r="C121" s="132" t="s">
        <v>80</v>
      </c>
      <c r="D121" s="132" t="s">
        <v>130</v>
      </c>
      <c r="E121" s="133" t="s">
        <v>792</v>
      </c>
      <c r="F121" s="134" t="s">
        <v>793</v>
      </c>
      <c r="G121" s="135" t="s">
        <v>569</v>
      </c>
      <c r="H121" s="136">
        <v>1</v>
      </c>
      <c r="I121" s="137"/>
      <c r="J121" s="138">
        <f>ROUND(I121*H121,2)</f>
        <v>0</v>
      </c>
      <c r="K121" s="139"/>
      <c r="L121" s="30"/>
      <c r="M121" s="172" t="s">
        <v>1</v>
      </c>
      <c r="N121" s="173" t="s">
        <v>38</v>
      </c>
      <c r="O121" s="174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AR121" s="144" t="s">
        <v>134</v>
      </c>
      <c r="AT121" s="144" t="s">
        <v>130</v>
      </c>
      <c r="AU121" s="144" t="s">
        <v>82</v>
      </c>
      <c r="AY121" s="15" t="s">
        <v>128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5" t="s">
        <v>80</v>
      </c>
      <c r="BK121" s="145">
        <f>ROUND(I121*H121,2)</f>
        <v>0</v>
      </c>
      <c r="BL121" s="15" t="s">
        <v>134</v>
      </c>
      <c r="BM121" s="144" t="s">
        <v>794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30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5" t="s">
        <v>97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5" customHeight="1">
      <c r="B4" s="18"/>
      <c r="D4" s="19" t="s">
        <v>98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0" t="str">
        <f>'Rekapitulace stavby'!K6</f>
        <v>Kolín - stavební úpravy ulice Zborovská, akce 2217</v>
      </c>
      <c r="F7" s="231"/>
      <c r="G7" s="231"/>
      <c r="H7" s="231"/>
      <c r="L7" s="18"/>
    </row>
    <row r="8" spans="2:12" s="1" customFormat="1" ht="12" customHeight="1">
      <c r="B8" s="30"/>
      <c r="D8" s="25" t="s">
        <v>99</v>
      </c>
      <c r="L8" s="30"/>
    </row>
    <row r="9" spans="2:12" s="1" customFormat="1" ht="16.5" customHeight="1">
      <c r="B9" s="30"/>
      <c r="E9" s="215" t="s">
        <v>795</v>
      </c>
      <c r="F9" s="229"/>
      <c r="G9" s="229"/>
      <c r="H9" s="229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6. 4. 2023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2" t="str">
        <f>'Rekapitulace stavby'!E14</f>
        <v>Vyplň údaj</v>
      </c>
      <c r="F18" s="202"/>
      <c r="G18" s="202"/>
      <c r="H18" s="202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32</v>
      </c>
      <c r="L26" s="30"/>
    </row>
    <row r="27" spans="2:12" s="7" customFormat="1" ht="16.5" customHeight="1">
      <c r="B27" s="87"/>
      <c r="E27" s="206" t="s">
        <v>1</v>
      </c>
      <c r="F27" s="206"/>
      <c r="G27" s="206"/>
      <c r="H27" s="206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33</v>
      </c>
      <c r="J30" s="64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35</v>
      </c>
      <c r="I32" s="33" t="s">
        <v>34</v>
      </c>
      <c r="J32" s="33" t="s">
        <v>36</v>
      </c>
      <c r="L32" s="30"/>
    </row>
    <row r="33" spans="2:12" s="1" customFormat="1" ht="14.45" customHeight="1">
      <c r="B33" s="30"/>
      <c r="D33" s="53" t="s">
        <v>37</v>
      </c>
      <c r="E33" s="25" t="s">
        <v>38</v>
      </c>
      <c r="F33" s="89">
        <f>ROUND((SUM(BE121:BE138)),2)</f>
        <v>0</v>
      </c>
      <c r="I33" s="90">
        <v>0.21</v>
      </c>
      <c r="J33" s="89">
        <f>ROUND(((SUM(BE121:BE138))*I33),2)</f>
        <v>0</v>
      </c>
      <c r="L33" s="30"/>
    </row>
    <row r="34" spans="2:12" s="1" customFormat="1" ht="14.45" customHeight="1">
      <c r="B34" s="30"/>
      <c r="E34" s="25" t="s">
        <v>39</v>
      </c>
      <c r="F34" s="89">
        <f>ROUND((SUM(BF121:BF138)),2)</f>
        <v>0</v>
      </c>
      <c r="I34" s="90">
        <v>0.15</v>
      </c>
      <c r="J34" s="89">
        <f>ROUND(((SUM(BF121:BF138))*I34),2)</f>
        <v>0</v>
      </c>
      <c r="L34" s="30"/>
    </row>
    <row r="35" spans="2:12" s="1" customFormat="1" ht="14.45" customHeight="1" hidden="1">
      <c r="B35" s="30"/>
      <c r="E35" s="25" t="s">
        <v>40</v>
      </c>
      <c r="F35" s="89">
        <f>ROUND((SUM(BG121:BG138)),2)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41</v>
      </c>
      <c r="F36" s="89">
        <f>ROUND((SUM(BH121:BH138)),2)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42</v>
      </c>
      <c r="F37" s="89">
        <f>ROUND((SUM(BI121:BI138)),2)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43</v>
      </c>
      <c r="E39" s="55"/>
      <c r="F39" s="55"/>
      <c r="G39" s="93" t="s">
        <v>44</v>
      </c>
      <c r="H39" s="94" t="s">
        <v>45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48</v>
      </c>
      <c r="E61" s="32"/>
      <c r="F61" s="97" t="s">
        <v>49</v>
      </c>
      <c r="G61" s="41" t="s">
        <v>48</v>
      </c>
      <c r="H61" s="32"/>
      <c r="I61" s="32"/>
      <c r="J61" s="98" t="s">
        <v>49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48</v>
      </c>
      <c r="E76" s="32"/>
      <c r="F76" s="97" t="s">
        <v>49</v>
      </c>
      <c r="G76" s="41" t="s">
        <v>48</v>
      </c>
      <c r="H76" s="32"/>
      <c r="I76" s="32"/>
      <c r="J76" s="98" t="s">
        <v>49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101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30" t="str">
        <f>E7</f>
        <v>Kolín - stavební úpravy ulice Zborovská, akce 2217</v>
      </c>
      <c r="F85" s="231"/>
      <c r="G85" s="231"/>
      <c r="H85" s="231"/>
      <c r="L85" s="30"/>
    </row>
    <row r="86" spans="2:12" s="1" customFormat="1" ht="12" customHeight="1">
      <c r="B86" s="30"/>
      <c r="C86" s="25" t="s">
        <v>99</v>
      </c>
      <c r="L86" s="30"/>
    </row>
    <row r="87" spans="2:12" s="1" customFormat="1" ht="16.5" customHeight="1">
      <c r="B87" s="30"/>
      <c r="E87" s="215" t="str">
        <f>E9</f>
        <v>901 - VON</v>
      </c>
      <c r="F87" s="229"/>
      <c r="G87" s="229"/>
      <c r="H87" s="229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6. 4. 2023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102</v>
      </c>
      <c r="D94" s="91"/>
      <c r="E94" s="91"/>
      <c r="F94" s="91"/>
      <c r="G94" s="91"/>
      <c r="H94" s="91"/>
      <c r="I94" s="91"/>
      <c r="J94" s="100" t="s">
        <v>103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104</v>
      </c>
      <c r="J96" s="64">
        <f>J121</f>
        <v>0</v>
      </c>
      <c r="L96" s="30"/>
      <c r="AU96" s="15" t="s">
        <v>105</v>
      </c>
    </row>
    <row r="97" spans="2:12" s="8" customFormat="1" ht="24.95" customHeight="1">
      <c r="B97" s="102"/>
      <c r="D97" s="103" t="s">
        <v>796</v>
      </c>
      <c r="E97" s="104"/>
      <c r="F97" s="104"/>
      <c r="G97" s="104"/>
      <c r="H97" s="104"/>
      <c r="I97" s="104"/>
      <c r="J97" s="105">
        <f>J122</f>
        <v>0</v>
      </c>
      <c r="L97" s="102"/>
    </row>
    <row r="98" spans="2:12" s="9" customFormat="1" ht="19.9" customHeight="1">
      <c r="B98" s="106"/>
      <c r="D98" s="107" t="s">
        <v>797</v>
      </c>
      <c r="E98" s="108"/>
      <c r="F98" s="108"/>
      <c r="G98" s="108"/>
      <c r="H98" s="108"/>
      <c r="I98" s="108"/>
      <c r="J98" s="109">
        <f>J123</f>
        <v>0</v>
      </c>
      <c r="L98" s="106"/>
    </row>
    <row r="99" spans="2:12" s="9" customFormat="1" ht="19.9" customHeight="1">
      <c r="B99" s="106"/>
      <c r="D99" s="107" t="s">
        <v>798</v>
      </c>
      <c r="E99" s="108"/>
      <c r="F99" s="108"/>
      <c r="G99" s="108"/>
      <c r="H99" s="108"/>
      <c r="I99" s="108"/>
      <c r="J99" s="109">
        <f>J131</f>
        <v>0</v>
      </c>
      <c r="L99" s="106"/>
    </row>
    <row r="100" spans="2:12" s="9" customFormat="1" ht="19.9" customHeight="1">
      <c r="B100" s="106"/>
      <c r="D100" s="107" t="s">
        <v>799</v>
      </c>
      <c r="E100" s="108"/>
      <c r="F100" s="108"/>
      <c r="G100" s="108"/>
      <c r="H100" s="108"/>
      <c r="I100" s="108"/>
      <c r="J100" s="109">
        <f>J134</f>
        <v>0</v>
      </c>
      <c r="L100" s="106"/>
    </row>
    <row r="101" spans="2:12" s="9" customFormat="1" ht="19.9" customHeight="1">
      <c r="B101" s="106"/>
      <c r="D101" s="107" t="s">
        <v>800</v>
      </c>
      <c r="E101" s="108"/>
      <c r="F101" s="108"/>
      <c r="G101" s="108"/>
      <c r="H101" s="108"/>
      <c r="I101" s="108"/>
      <c r="J101" s="109">
        <f>J136</f>
        <v>0</v>
      </c>
      <c r="L101" s="106"/>
    </row>
    <row r="102" spans="2:12" s="1" customFormat="1" ht="21.75" customHeight="1">
      <c r="B102" s="30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0"/>
    </row>
    <row r="108" spans="2:12" s="1" customFormat="1" ht="24.95" customHeight="1">
      <c r="B108" s="30"/>
      <c r="C108" s="19" t="s">
        <v>113</v>
      </c>
      <c r="L108" s="30"/>
    </row>
    <row r="109" spans="2:12" s="1" customFormat="1" ht="6.95" customHeight="1">
      <c r="B109" s="30"/>
      <c r="L109" s="30"/>
    </row>
    <row r="110" spans="2:12" s="1" customFormat="1" ht="12" customHeight="1">
      <c r="B110" s="30"/>
      <c r="C110" s="25" t="s">
        <v>16</v>
      </c>
      <c r="L110" s="30"/>
    </row>
    <row r="111" spans="2:12" s="1" customFormat="1" ht="16.5" customHeight="1">
      <c r="B111" s="30"/>
      <c r="E111" s="230" t="str">
        <f>E7</f>
        <v>Kolín - stavební úpravy ulice Zborovská, akce 2217</v>
      </c>
      <c r="F111" s="231"/>
      <c r="G111" s="231"/>
      <c r="H111" s="231"/>
      <c r="L111" s="30"/>
    </row>
    <row r="112" spans="2:12" s="1" customFormat="1" ht="12" customHeight="1">
      <c r="B112" s="30"/>
      <c r="C112" s="25" t="s">
        <v>99</v>
      </c>
      <c r="L112" s="30"/>
    </row>
    <row r="113" spans="2:12" s="1" customFormat="1" ht="16.5" customHeight="1">
      <c r="B113" s="30"/>
      <c r="E113" s="215" t="str">
        <f>E9</f>
        <v>901 - VON</v>
      </c>
      <c r="F113" s="229"/>
      <c r="G113" s="229"/>
      <c r="H113" s="229"/>
      <c r="L113" s="30"/>
    </row>
    <row r="114" spans="2:12" s="1" customFormat="1" ht="6.95" customHeight="1">
      <c r="B114" s="30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 </v>
      </c>
      <c r="I115" s="25" t="s">
        <v>22</v>
      </c>
      <c r="J115" s="50" t="str">
        <f>IF(J12="","",J12)</f>
        <v>6. 4. 2023</v>
      </c>
      <c r="L115" s="30"/>
    </row>
    <row r="116" spans="2:12" s="1" customFormat="1" ht="6.95" customHeight="1">
      <c r="B116" s="30"/>
      <c r="L116" s="30"/>
    </row>
    <row r="117" spans="2:12" s="1" customFormat="1" ht="15.2" customHeight="1">
      <c r="B117" s="30"/>
      <c r="C117" s="25" t="s">
        <v>24</v>
      </c>
      <c r="F117" s="23" t="str">
        <f>E15</f>
        <v xml:space="preserve"> </v>
      </c>
      <c r="I117" s="25" t="s">
        <v>29</v>
      </c>
      <c r="J117" s="28" t="str">
        <f>E21</f>
        <v xml:space="preserve"> </v>
      </c>
      <c r="L117" s="30"/>
    </row>
    <row r="118" spans="2:12" s="1" customFormat="1" ht="15.2" customHeight="1">
      <c r="B118" s="30"/>
      <c r="C118" s="25" t="s">
        <v>27</v>
      </c>
      <c r="F118" s="23" t="str">
        <f>IF(E18="","",E18)</f>
        <v>Vyplň údaj</v>
      </c>
      <c r="I118" s="25" t="s">
        <v>31</v>
      </c>
      <c r="J118" s="28" t="str">
        <f>E24</f>
        <v xml:space="preserve"> </v>
      </c>
      <c r="L118" s="30"/>
    </row>
    <row r="119" spans="2:12" s="1" customFormat="1" ht="10.35" customHeight="1">
      <c r="B119" s="30"/>
      <c r="L119" s="30"/>
    </row>
    <row r="120" spans="2:20" s="10" customFormat="1" ht="29.25" customHeight="1">
      <c r="B120" s="110"/>
      <c r="C120" s="111" t="s">
        <v>114</v>
      </c>
      <c r="D120" s="112" t="s">
        <v>58</v>
      </c>
      <c r="E120" s="112" t="s">
        <v>54</v>
      </c>
      <c r="F120" s="112" t="s">
        <v>55</v>
      </c>
      <c r="G120" s="112" t="s">
        <v>115</v>
      </c>
      <c r="H120" s="112" t="s">
        <v>116</v>
      </c>
      <c r="I120" s="112" t="s">
        <v>117</v>
      </c>
      <c r="J120" s="113" t="s">
        <v>103</v>
      </c>
      <c r="K120" s="114" t="s">
        <v>118</v>
      </c>
      <c r="L120" s="110"/>
      <c r="M120" s="57" t="s">
        <v>1</v>
      </c>
      <c r="N120" s="58" t="s">
        <v>37</v>
      </c>
      <c r="O120" s="58" t="s">
        <v>119</v>
      </c>
      <c r="P120" s="58" t="s">
        <v>120</v>
      </c>
      <c r="Q120" s="58" t="s">
        <v>121</v>
      </c>
      <c r="R120" s="58" t="s">
        <v>122</v>
      </c>
      <c r="S120" s="58" t="s">
        <v>123</v>
      </c>
      <c r="T120" s="59" t="s">
        <v>124</v>
      </c>
    </row>
    <row r="121" spans="2:63" s="1" customFormat="1" ht="22.9" customHeight="1">
      <c r="B121" s="30"/>
      <c r="C121" s="62" t="s">
        <v>125</v>
      </c>
      <c r="J121" s="115">
        <f>BK121</f>
        <v>0</v>
      </c>
      <c r="L121" s="30"/>
      <c r="M121" s="60"/>
      <c r="N121" s="51"/>
      <c r="O121" s="51"/>
      <c r="P121" s="116">
        <f>P122</f>
        <v>0</v>
      </c>
      <c r="Q121" s="51"/>
      <c r="R121" s="116">
        <f>R122</f>
        <v>0</v>
      </c>
      <c r="S121" s="51"/>
      <c r="T121" s="117">
        <f>T122</f>
        <v>0</v>
      </c>
      <c r="AT121" s="15" t="s">
        <v>72</v>
      </c>
      <c r="AU121" s="15" t="s">
        <v>105</v>
      </c>
      <c r="BK121" s="118">
        <f>BK122</f>
        <v>0</v>
      </c>
    </row>
    <row r="122" spans="2:63" s="11" customFormat="1" ht="25.9" customHeight="1">
      <c r="B122" s="119"/>
      <c r="D122" s="120" t="s">
        <v>72</v>
      </c>
      <c r="E122" s="121" t="s">
        <v>801</v>
      </c>
      <c r="F122" s="121" t="s">
        <v>802</v>
      </c>
      <c r="I122" s="122"/>
      <c r="J122" s="123">
        <f>BK122</f>
        <v>0</v>
      </c>
      <c r="L122" s="119"/>
      <c r="M122" s="124"/>
      <c r="P122" s="125">
        <f>P123+P131+P134+P136</f>
        <v>0</v>
      </c>
      <c r="R122" s="125">
        <f>R123+R131+R134+R136</f>
        <v>0</v>
      </c>
      <c r="T122" s="126">
        <f>T123+T131+T134+T136</f>
        <v>0</v>
      </c>
      <c r="AR122" s="120" t="s">
        <v>147</v>
      </c>
      <c r="AT122" s="127" t="s">
        <v>72</v>
      </c>
      <c r="AU122" s="127" t="s">
        <v>73</v>
      </c>
      <c r="AY122" s="120" t="s">
        <v>128</v>
      </c>
      <c r="BK122" s="128">
        <f>BK123+BK131+BK134+BK136</f>
        <v>0</v>
      </c>
    </row>
    <row r="123" spans="2:63" s="11" customFormat="1" ht="22.9" customHeight="1">
      <c r="B123" s="119"/>
      <c r="D123" s="120" t="s">
        <v>72</v>
      </c>
      <c r="E123" s="129" t="s">
        <v>803</v>
      </c>
      <c r="F123" s="129" t="s">
        <v>804</v>
      </c>
      <c r="I123" s="122"/>
      <c r="J123" s="130">
        <f>BK123</f>
        <v>0</v>
      </c>
      <c r="L123" s="119"/>
      <c r="M123" s="124"/>
      <c r="P123" s="125">
        <f>SUM(P124:P130)</f>
        <v>0</v>
      </c>
      <c r="R123" s="125">
        <f>SUM(R124:R130)</f>
        <v>0</v>
      </c>
      <c r="T123" s="126">
        <f>SUM(T124:T130)</f>
        <v>0</v>
      </c>
      <c r="AR123" s="120" t="s">
        <v>147</v>
      </c>
      <c r="AT123" s="127" t="s">
        <v>72</v>
      </c>
      <c r="AU123" s="127" t="s">
        <v>80</v>
      </c>
      <c r="AY123" s="120" t="s">
        <v>128</v>
      </c>
      <c r="BK123" s="128">
        <f>SUM(BK124:BK130)</f>
        <v>0</v>
      </c>
    </row>
    <row r="124" spans="2:65" s="1" customFormat="1" ht="24.2" customHeight="1">
      <c r="B124" s="131"/>
      <c r="C124" s="132" t="s">
        <v>80</v>
      </c>
      <c r="D124" s="132" t="s">
        <v>130</v>
      </c>
      <c r="E124" s="133" t="s">
        <v>805</v>
      </c>
      <c r="F124" s="134" t="s">
        <v>806</v>
      </c>
      <c r="G124" s="135" t="s">
        <v>569</v>
      </c>
      <c r="H124" s="136">
        <v>1</v>
      </c>
      <c r="I124" s="137"/>
      <c r="J124" s="138">
        <f aca="true" t="shared" si="0" ref="J124:J130">ROUND(I124*H124,2)</f>
        <v>0</v>
      </c>
      <c r="K124" s="139"/>
      <c r="L124" s="30"/>
      <c r="M124" s="140" t="s">
        <v>1</v>
      </c>
      <c r="N124" s="141" t="s">
        <v>38</v>
      </c>
      <c r="P124" s="142">
        <f aca="true" t="shared" si="1" ref="P124:P130">O124*H124</f>
        <v>0</v>
      </c>
      <c r="Q124" s="142">
        <v>0</v>
      </c>
      <c r="R124" s="142">
        <f aca="true" t="shared" si="2" ref="R124:R130">Q124*H124</f>
        <v>0</v>
      </c>
      <c r="S124" s="142">
        <v>0</v>
      </c>
      <c r="T124" s="143">
        <f aca="true" t="shared" si="3" ref="T124:T130">S124*H124</f>
        <v>0</v>
      </c>
      <c r="AR124" s="144" t="s">
        <v>134</v>
      </c>
      <c r="AT124" s="144" t="s">
        <v>130</v>
      </c>
      <c r="AU124" s="144" t="s">
        <v>82</v>
      </c>
      <c r="AY124" s="15" t="s">
        <v>128</v>
      </c>
      <c r="BE124" s="145">
        <f aca="true" t="shared" si="4" ref="BE124:BE130">IF(N124="základní",J124,0)</f>
        <v>0</v>
      </c>
      <c r="BF124" s="145">
        <f aca="true" t="shared" si="5" ref="BF124:BF130">IF(N124="snížená",J124,0)</f>
        <v>0</v>
      </c>
      <c r="BG124" s="145">
        <f aca="true" t="shared" si="6" ref="BG124:BG130">IF(N124="zákl. přenesená",J124,0)</f>
        <v>0</v>
      </c>
      <c r="BH124" s="145">
        <f aca="true" t="shared" si="7" ref="BH124:BH130">IF(N124="sníž. přenesená",J124,0)</f>
        <v>0</v>
      </c>
      <c r="BI124" s="145">
        <f aca="true" t="shared" si="8" ref="BI124:BI130">IF(N124="nulová",J124,0)</f>
        <v>0</v>
      </c>
      <c r="BJ124" s="15" t="s">
        <v>80</v>
      </c>
      <c r="BK124" s="145">
        <f aca="true" t="shared" si="9" ref="BK124:BK130">ROUND(I124*H124,2)</f>
        <v>0</v>
      </c>
      <c r="BL124" s="15" t="s">
        <v>134</v>
      </c>
      <c r="BM124" s="144" t="s">
        <v>807</v>
      </c>
    </row>
    <row r="125" spans="2:65" s="1" customFormat="1" ht="16.5" customHeight="1">
      <c r="B125" s="131"/>
      <c r="C125" s="132" t="s">
        <v>82</v>
      </c>
      <c r="D125" s="132" t="s">
        <v>130</v>
      </c>
      <c r="E125" s="133" t="s">
        <v>808</v>
      </c>
      <c r="F125" s="134" t="s">
        <v>809</v>
      </c>
      <c r="G125" s="135" t="s">
        <v>569</v>
      </c>
      <c r="H125" s="136">
        <v>1</v>
      </c>
      <c r="I125" s="137"/>
      <c r="J125" s="138">
        <f t="shared" si="0"/>
        <v>0</v>
      </c>
      <c r="K125" s="139"/>
      <c r="L125" s="30"/>
      <c r="M125" s="140" t="s">
        <v>1</v>
      </c>
      <c r="N125" s="141" t="s">
        <v>38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134</v>
      </c>
      <c r="AT125" s="144" t="s">
        <v>130</v>
      </c>
      <c r="AU125" s="144" t="s">
        <v>82</v>
      </c>
      <c r="AY125" s="15" t="s">
        <v>128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5" t="s">
        <v>80</v>
      </c>
      <c r="BK125" s="145">
        <f t="shared" si="9"/>
        <v>0</v>
      </c>
      <c r="BL125" s="15" t="s">
        <v>134</v>
      </c>
      <c r="BM125" s="144" t="s">
        <v>810</v>
      </c>
    </row>
    <row r="126" spans="2:65" s="1" customFormat="1" ht="16.5" customHeight="1">
      <c r="B126" s="131"/>
      <c r="C126" s="132" t="s">
        <v>138</v>
      </c>
      <c r="D126" s="132" t="s">
        <v>130</v>
      </c>
      <c r="E126" s="133" t="s">
        <v>811</v>
      </c>
      <c r="F126" s="134" t="s">
        <v>812</v>
      </c>
      <c r="G126" s="135" t="s">
        <v>569</v>
      </c>
      <c r="H126" s="136">
        <v>1</v>
      </c>
      <c r="I126" s="137"/>
      <c r="J126" s="138">
        <f t="shared" si="0"/>
        <v>0</v>
      </c>
      <c r="K126" s="139"/>
      <c r="L126" s="30"/>
      <c r="M126" s="140" t="s">
        <v>1</v>
      </c>
      <c r="N126" s="141" t="s">
        <v>38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134</v>
      </c>
      <c r="AT126" s="144" t="s">
        <v>130</v>
      </c>
      <c r="AU126" s="144" t="s">
        <v>82</v>
      </c>
      <c r="AY126" s="15" t="s">
        <v>128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5" t="s">
        <v>80</v>
      </c>
      <c r="BK126" s="145">
        <f t="shared" si="9"/>
        <v>0</v>
      </c>
      <c r="BL126" s="15" t="s">
        <v>134</v>
      </c>
      <c r="BM126" s="144" t="s">
        <v>813</v>
      </c>
    </row>
    <row r="127" spans="2:65" s="1" customFormat="1" ht="16.5" customHeight="1">
      <c r="B127" s="131"/>
      <c r="C127" s="132" t="s">
        <v>134</v>
      </c>
      <c r="D127" s="132" t="s">
        <v>130</v>
      </c>
      <c r="E127" s="133" t="s">
        <v>814</v>
      </c>
      <c r="F127" s="134" t="s">
        <v>815</v>
      </c>
      <c r="G127" s="135" t="s">
        <v>569</v>
      </c>
      <c r="H127" s="136">
        <v>1</v>
      </c>
      <c r="I127" s="137"/>
      <c r="J127" s="138">
        <f t="shared" si="0"/>
        <v>0</v>
      </c>
      <c r="K127" s="139"/>
      <c r="L127" s="30"/>
      <c r="M127" s="140" t="s">
        <v>1</v>
      </c>
      <c r="N127" s="141" t="s">
        <v>38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134</v>
      </c>
      <c r="AT127" s="144" t="s">
        <v>130</v>
      </c>
      <c r="AU127" s="144" t="s">
        <v>82</v>
      </c>
      <c r="AY127" s="15" t="s">
        <v>128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5" t="s">
        <v>80</v>
      </c>
      <c r="BK127" s="145">
        <f t="shared" si="9"/>
        <v>0</v>
      </c>
      <c r="BL127" s="15" t="s">
        <v>134</v>
      </c>
      <c r="BM127" s="144" t="s">
        <v>816</v>
      </c>
    </row>
    <row r="128" spans="2:65" s="1" customFormat="1" ht="16.5" customHeight="1">
      <c r="B128" s="131"/>
      <c r="C128" s="132" t="s">
        <v>147</v>
      </c>
      <c r="D128" s="132" t="s">
        <v>130</v>
      </c>
      <c r="E128" s="133" t="s">
        <v>817</v>
      </c>
      <c r="F128" s="134" t="s">
        <v>818</v>
      </c>
      <c r="G128" s="135" t="s">
        <v>569</v>
      </c>
      <c r="H128" s="136">
        <v>1</v>
      </c>
      <c r="I128" s="137"/>
      <c r="J128" s="138">
        <f t="shared" si="0"/>
        <v>0</v>
      </c>
      <c r="K128" s="139"/>
      <c r="L128" s="30"/>
      <c r="M128" s="140" t="s">
        <v>1</v>
      </c>
      <c r="N128" s="141" t="s">
        <v>38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819</v>
      </c>
      <c r="AT128" s="144" t="s">
        <v>130</v>
      </c>
      <c r="AU128" s="144" t="s">
        <v>82</v>
      </c>
      <c r="AY128" s="15" t="s">
        <v>128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5" t="s">
        <v>80</v>
      </c>
      <c r="BK128" s="145">
        <f t="shared" si="9"/>
        <v>0</v>
      </c>
      <c r="BL128" s="15" t="s">
        <v>819</v>
      </c>
      <c r="BM128" s="144" t="s">
        <v>820</v>
      </c>
    </row>
    <row r="129" spans="2:65" s="1" customFormat="1" ht="16.5" customHeight="1">
      <c r="B129" s="131"/>
      <c r="C129" s="132" t="s">
        <v>142</v>
      </c>
      <c r="D129" s="132" t="s">
        <v>130</v>
      </c>
      <c r="E129" s="133" t="s">
        <v>821</v>
      </c>
      <c r="F129" s="134" t="s">
        <v>822</v>
      </c>
      <c r="G129" s="135" t="s">
        <v>569</v>
      </c>
      <c r="H129" s="136">
        <v>1</v>
      </c>
      <c r="I129" s="137"/>
      <c r="J129" s="138">
        <f t="shared" si="0"/>
        <v>0</v>
      </c>
      <c r="K129" s="139"/>
      <c r="L129" s="30"/>
      <c r="M129" s="140" t="s">
        <v>1</v>
      </c>
      <c r="N129" s="141" t="s">
        <v>38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134</v>
      </c>
      <c r="AT129" s="144" t="s">
        <v>130</v>
      </c>
      <c r="AU129" s="144" t="s">
        <v>82</v>
      </c>
      <c r="AY129" s="15" t="s">
        <v>128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5" t="s">
        <v>80</v>
      </c>
      <c r="BK129" s="145">
        <f t="shared" si="9"/>
        <v>0</v>
      </c>
      <c r="BL129" s="15" t="s">
        <v>134</v>
      </c>
      <c r="BM129" s="144" t="s">
        <v>823</v>
      </c>
    </row>
    <row r="130" spans="2:65" s="1" customFormat="1" ht="21.75" customHeight="1">
      <c r="B130" s="131"/>
      <c r="C130" s="132" t="s">
        <v>156</v>
      </c>
      <c r="D130" s="132" t="s">
        <v>130</v>
      </c>
      <c r="E130" s="133" t="s">
        <v>824</v>
      </c>
      <c r="F130" s="134" t="s">
        <v>825</v>
      </c>
      <c r="G130" s="135" t="s">
        <v>569</v>
      </c>
      <c r="H130" s="136">
        <v>1</v>
      </c>
      <c r="I130" s="137"/>
      <c r="J130" s="138">
        <f t="shared" si="0"/>
        <v>0</v>
      </c>
      <c r="K130" s="139"/>
      <c r="L130" s="30"/>
      <c r="M130" s="140" t="s">
        <v>1</v>
      </c>
      <c r="N130" s="141" t="s">
        <v>38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134</v>
      </c>
      <c r="AT130" s="144" t="s">
        <v>130</v>
      </c>
      <c r="AU130" s="144" t="s">
        <v>82</v>
      </c>
      <c r="AY130" s="15" t="s">
        <v>128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5" t="s">
        <v>80</v>
      </c>
      <c r="BK130" s="145">
        <f t="shared" si="9"/>
        <v>0</v>
      </c>
      <c r="BL130" s="15" t="s">
        <v>134</v>
      </c>
      <c r="BM130" s="144" t="s">
        <v>826</v>
      </c>
    </row>
    <row r="131" spans="2:63" s="11" customFormat="1" ht="22.9" customHeight="1">
      <c r="B131" s="119"/>
      <c r="D131" s="120" t="s">
        <v>72</v>
      </c>
      <c r="E131" s="129" t="s">
        <v>827</v>
      </c>
      <c r="F131" s="129" t="s">
        <v>828</v>
      </c>
      <c r="I131" s="122"/>
      <c r="J131" s="130">
        <f>BK131</f>
        <v>0</v>
      </c>
      <c r="L131" s="119"/>
      <c r="M131" s="124"/>
      <c r="P131" s="125">
        <f>SUM(P132:P133)</f>
        <v>0</v>
      </c>
      <c r="R131" s="125">
        <f>SUM(R132:R133)</f>
        <v>0</v>
      </c>
      <c r="T131" s="126">
        <f>SUM(T132:T133)</f>
        <v>0</v>
      </c>
      <c r="AR131" s="120" t="s">
        <v>147</v>
      </c>
      <c r="AT131" s="127" t="s">
        <v>72</v>
      </c>
      <c r="AU131" s="127" t="s">
        <v>80</v>
      </c>
      <c r="AY131" s="120" t="s">
        <v>128</v>
      </c>
      <c r="BK131" s="128">
        <f>SUM(BK132:BK133)</f>
        <v>0</v>
      </c>
    </row>
    <row r="132" spans="2:65" s="1" customFormat="1" ht="16.5" customHeight="1">
      <c r="B132" s="131"/>
      <c r="C132" s="132" t="s">
        <v>146</v>
      </c>
      <c r="D132" s="132" t="s">
        <v>130</v>
      </c>
      <c r="E132" s="133" t="s">
        <v>829</v>
      </c>
      <c r="F132" s="134" t="s">
        <v>828</v>
      </c>
      <c r="G132" s="135" t="s">
        <v>569</v>
      </c>
      <c r="H132" s="136">
        <v>1</v>
      </c>
      <c r="I132" s="137"/>
      <c r="J132" s="138">
        <f>ROUND(I132*H132,2)</f>
        <v>0</v>
      </c>
      <c r="K132" s="139"/>
      <c r="L132" s="30"/>
      <c r="M132" s="140" t="s">
        <v>1</v>
      </c>
      <c r="N132" s="141" t="s">
        <v>38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134</v>
      </c>
      <c r="AT132" s="144" t="s">
        <v>130</v>
      </c>
      <c r="AU132" s="144" t="s">
        <v>82</v>
      </c>
      <c r="AY132" s="15" t="s">
        <v>128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5" t="s">
        <v>80</v>
      </c>
      <c r="BK132" s="145">
        <f>ROUND(I132*H132,2)</f>
        <v>0</v>
      </c>
      <c r="BL132" s="15" t="s">
        <v>134</v>
      </c>
      <c r="BM132" s="144" t="s">
        <v>830</v>
      </c>
    </row>
    <row r="133" spans="2:65" s="1" customFormat="1" ht="16.5" customHeight="1">
      <c r="B133" s="131"/>
      <c r="C133" s="132" t="s">
        <v>165</v>
      </c>
      <c r="D133" s="132" t="s">
        <v>130</v>
      </c>
      <c r="E133" s="133" t="s">
        <v>831</v>
      </c>
      <c r="F133" s="134" t="s">
        <v>832</v>
      </c>
      <c r="G133" s="135" t="s">
        <v>569</v>
      </c>
      <c r="H133" s="136">
        <v>1</v>
      </c>
      <c r="I133" s="137"/>
      <c r="J133" s="138">
        <f>ROUND(I133*H133,2)</f>
        <v>0</v>
      </c>
      <c r="K133" s="139"/>
      <c r="L133" s="30"/>
      <c r="M133" s="140" t="s">
        <v>1</v>
      </c>
      <c r="N133" s="141" t="s">
        <v>38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134</v>
      </c>
      <c r="AT133" s="144" t="s">
        <v>130</v>
      </c>
      <c r="AU133" s="144" t="s">
        <v>82</v>
      </c>
      <c r="AY133" s="15" t="s">
        <v>128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5" t="s">
        <v>80</v>
      </c>
      <c r="BK133" s="145">
        <f>ROUND(I133*H133,2)</f>
        <v>0</v>
      </c>
      <c r="BL133" s="15" t="s">
        <v>134</v>
      </c>
      <c r="BM133" s="144" t="s">
        <v>833</v>
      </c>
    </row>
    <row r="134" spans="2:63" s="11" customFormat="1" ht="22.9" customHeight="1">
      <c r="B134" s="119"/>
      <c r="D134" s="120" t="s">
        <v>72</v>
      </c>
      <c r="E134" s="129" t="s">
        <v>834</v>
      </c>
      <c r="F134" s="129" t="s">
        <v>835</v>
      </c>
      <c r="I134" s="122"/>
      <c r="J134" s="130">
        <f>BK134</f>
        <v>0</v>
      </c>
      <c r="L134" s="119"/>
      <c r="M134" s="124"/>
      <c r="P134" s="125">
        <f>P135</f>
        <v>0</v>
      </c>
      <c r="R134" s="125">
        <f>R135</f>
        <v>0</v>
      </c>
      <c r="T134" s="126">
        <f>T135</f>
        <v>0</v>
      </c>
      <c r="AR134" s="120" t="s">
        <v>147</v>
      </c>
      <c r="AT134" s="127" t="s">
        <v>72</v>
      </c>
      <c r="AU134" s="127" t="s">
        <v>80</v>
      </c>
      <c r="AY134" s="120" t="s">
        <v>128</v>
      </c>
      <c r="BK134" s="128">
        <f>BK135</f>
        <v>0</v>
      </c>
    </row>
    <row r="135" spans="2:65" s="1" customFormat="1" ht="16.5" customHeight="1">
      <c r="B135" s="131"/>
      <c r="C135" s="132" t="s">
        <v>151</v>
      </c>
      <c r="D135" s="132" t="s">
        <v>130</v>
      </c>
      <c r="E135" s="133" t="s">
        <v>836</v>
      </c>
      <c r="F135" s="134" t="s">
        <v>837</v>
      </c>
      <c r="G135" s="135" t="s">
        <v>569</v>
      </c>
      <c r="H135" s="136">
        <v>20</v>
      </c>
      <c r="I135" s="137"/>
      <c r="J135" s="138">
        <f>ROUND(I135*H135,2)</f>
        <v>0</v>
      </c>
      <c r="K135" s="139"/>
      <c r="L135" s="30"/>
      <c r="M135" s="140" t="s">
        <v>1</v>
      </c>
      <c r="N135" s="141" t="s">
        <v>38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134</v>
      </c>
      <c r="AT135" s="144" t="s">
        <v>130</v>
      </c>
      <c r="AU135" s="144" t="s">
        <v>82</v>
      </c>
      <c r="AY135" s="15" t="s">
        <v>128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5" t="s">
        <v>80</v>
      </c>
      <c r="BK135" s="145">
        <f>ROUND(I135*H135,2)</f>
        <v>0</v>
      </c>
      <c r="BL135" s="15" t="s">
        <v>134</v>
      </c>
      <c r="BM135" s="144" t="s">
        <v>838</v>
      </c>
    </row>
    <row r="136" spans="2:63" s="11" customFormat="1" ht="22.9" customHeight="1">
      <c r="B136" s="119"/>
      <c r="D136" s="120" t="s">
        <v>72</v>
      </c>
      <c r="E136" s="129" t="s">
        <v>839</v>
      </c>
      <c r="F136" s="129" t="s">
        <v>840</v>
      </c>
      <c r="I136" s="122"/>
      <c r="J136" s="130">
        <f>BK136</f>
        <v>0</v>
      </c>
      <c r="L136" s="119"/>
      <c r="M136" s="124"/>
      <c r="P136" s="125">
        <f>SUM(P137:P138)</f>
        <v>0</v>
      </c>
      <c r="R136" s="125">
        <f>SUM(R137:R138)</f>
        <v>0</v>
      </c>
      <c r="T136" s="126">
        <f>SUM(T137:T138)</f>
        <v>0</v>
      </c>
      <c r="AR136" s="120" t="s">
        <v>147</v>
      </c>
      <c r="AT136" s="127" t="s">
        <v>72</v>
      </c>
      <c r="AU136" s="127" t="s">
        <v>80</v>
      </c>
      <c r="AY136" s="120" t="s">
        <v>128</v>
      </c>
      <c r="BK136" s="128">
        <f>SUM(BK137:BK138)</f>
        <v>0</v>
      </c>
    </row>
    <row r="137" spans="2:65" s="1" customFormat="1" ht="16.5" customHeight="1">
      <c r="B137" s="131"/>
      <c r="C137" s="132" t="s">
        <v>172</v>
      </c>
      <c r="D137" s="132" t="s">
        <v>130</v>
      </c>
      <c r="E137" s="133" t="s">
        <v>841</v>
      </c>
      <c r="F137" s="134" t="s">
        <v>842</v>
      </c>
      <c r="G137" s="135" t="s">
        <v>274</v>
      </c>
      <c r="H137" s="136">
        <v>10</v>
      </c>
      <c r="I137" s="137"/>
      <c r="J137" s="138">
        <f>ROUND(I137*H137,2)</f>
        <v>0</v>
      </c>
      <c r="K137" s="139"/>
      <c r="L137" s="30"/>
      <c r="M137" s="140" t="s">
        <v>1</v>
      </c>
      <c r="N137" s="141" t="s">
        <v>38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134</v>
      </c>
      <c r="AT137" s="144" t="s">
        <v>130</v>
      </c>
      <c r="AU137" s="144" t="s">
        <v>82</v>
      </c>
      <c r="AY137" s="15" t="s">
        <v>128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5" t="s">
        <v>80</v>
      </c>
      <c r="BK137" s="145">
        <f>ROUND(I137*H137,2)</f>
        <v>0</v>
      </c>
      <c r="BL137" s="15" t="s">
        <v>134</v>
      </c>
      <c r="BM137" s="144" t="s">
        <v>843</v>
      </c>
    </row>
    <row r="138" spans="2:65" s="1" customFormat="1" ht="16.5" customHeight="1">
      <c r="B138" s="131"/>
      <c r="C138" s="132" t="s">
        <v>155</v>
      </c>
      <c r="D138" s="132" t="s">
        <v>130</v>
      </c>
      <c r="E138" s="133" t="s">
        <v>844</v>
      </c>
      <c r="F138" s="134" t="s">
        <v>845</v>
      </c>
      <c r="G138" s="135" t="s">
        <v>495</v>
      </c>
      <c r="H138" s="136">
        <v>1</v>
      </c>
      <c r="I138" s="137"/>
      <c r="J138" s="138">
        <f>ROUND(I138*H138,2)</f>
        <v>0</v>
      </c>
      <c r="K138" s="139"/>
      <c r="L138" s="30"/>
      <c r="M138" s="172" t="s">
        <v>1</v>
      </c>
      <c r="N138" s="173" t="s">
        <v>38</v>
      </c>
      <c r="O138" s="174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AR138" s="144" t="s">
        <v>134</v>
      </c>
      <c r="AT138" s="144" t="s">
        <v>130</v>
      </c>
      <c r="AU138" s="144" t="s">
        <v>82</v>
      </c>
      <c r="AY138" s="15" t="s">
        <v>128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5" t="s">
        <v>80</v>
      </c>
      <c r="BK138" s="145">
        <f>ROUND(I138*H138,2)</f>
        <v>0</v>
      </c>
      <c r="BL138" s="15" t="s">
        <v>134</v>
      </c>
      <c r="BM138" s="144" t="s">
        <v>846</v>
      </c>
    </row>
    <row r="139" spans="2:12" s="1" customFormat="1" ht="6.95" customHeight="1"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30"/>
    </row>
  </sheetData>
  <autoFilter ref="C120:K1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DESKTOP-4NS5FKT\uzivatel</dc:creator>
  <cp:keywords/>
  <dc:description/>
  <cp:lastModifiedBy>Jana Řehořková</cp:lastModifiedBy>
  <dcterms:created xsi:type="dcterms:W3CDTF">2023-04-06T07:27:45Z</dcterms:created>
  <dcterms:modified xsi:type="dcterms:W3CDTF">2023-04-12T14:21:20Z</dcterms:modified>
  <cp:category/>
  <cp:version/>
  <cp:contentType/>
  <cp:contentStatus/>
</cp:coreProperties>
</file>